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y Ann Sarosi\Documents\2020 Work\Brown sentencing research\CREW, FC and FH Researchers\FC Research\"/>
    </mc:Choice>
  </mc:AlternateContent>
  <xr:revisionPtr revIDLastSave="0" documentId="13_ncr:1_{66349B47-D37F-4010-8520-D54B7EA542FA}" xr6:coauthVersionLast="45" xr6:coauthVersionMax="45" xr10:uidLastSave="{00000000-0000-0000-0000-000000000000}"/>
  <bookViews>
    <workbookView xWindow="-108" yWindow="492" windowWidth="23256" windowHeight="12576" xr2:uid="{00000000-000D-0000-FFFF-FFFF00000000}"/>
  </bookViews>
  <sheets>
    <sheet name="Table 1" sheetId="58" r:id="rId1"/>
    <sheet name="Table 2" sheetId="59" r:id="rId2"/>
    <sheet name="Tables 3 &amp; 4" sheetId="40" r:id="rId3"/>
    <sheet name="ARM" sheetId="53" r:id="rId4"/>
    <sheet name="AWIM" sheetId="54" r:id="rId5"/>
    <sheet name="GBH" sheetId="55" r:id="rId6"/>
    <sheet name="HOM" sheetId="56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54" l="1"/>
  <c r="C24" i="55"/>
  <c r="C24" i="56"/>
  <c r="C24" i="53"/>
  <c r="S35" i="56"/>
  <c r="S34" i="56"/>
  <c r="S32" i="56"/>
  <c r="S31" i="56"/>
  <c r="S30" i="56"/>
  <c r="P35" i="56"/>
  <c r="P34" i="56"/>
  <c r="P32" i="56"/>
  <c r="P31" i="56"/>
  <c r="P30" i="56"/>
  <c r="M35" i="56"/>
  <c r="M34" i="56"/>
  <c r="M32" i="56"/>
  <c r="M31" i="56"/>
  <c r="M30" i="56"/>
  <c r="J35" i="56"/>
  <c r="J34" i="56"/>
  <c r="J32" i="56"/>
  <c r="J31" i="56"/>
  <c r="J30" i="56"/>
  <c r="S35" i="54"/>
  <c r="S34" i="54"/>
  <c r="S32" i="54"/>
  <c r="S31" i="54"/>
  <c r="S30" i="54"/>
  <c r="P35" i="54"/>
  <c r="P34" i="54"/>
  <c r="P32" i="54"/>
  <c r="P31" i="54"/>
  <c r="P30" i="54"/>
  <c r="M35" i="54"/>
  <c r="M34" i="54"/>
  <c r="M32" i="54"/>
  <c r="M31" i="54"/>
  <c r="M30" i="54"/>
  <c r="J35" i="54"/>
  <c r="J34" i="54"/>
  <c r="J32" i="54"/>
  <c r="J31" i="54"/>
  <c r="J30" i="54"/>
  <c r="P35" i="53"/>
  <c r="P34" i="53"/>
  <c r="M35" i="53"/>
  <c r="M34" i="53"/>
  <c r="J35" i="53"/>
  <c r="J34" i="53"/>
  <c r="G35" i="53"/>
  <c r="G34" i="53"/>
  <c r="S32" i="53"/>
  <c r="S31" i="53"/>
  <c r="S30" i="53"/>
  <c r="P32" i="53"/>
  <c r="P31" i="53"/>
  <c r="P30" i="53"/>
  <c r="M32" i="53"/>
  <c r="M31" i="53"/>
  <c r="M30" i="53"/>
  <c r="J32" i="53"/>
  <c r="J31" i="53"/>
  <c r="J30" i="53"/>
  <c r="S28" i="54"/>
  <c r="S27" i="54"/>
  <c r="S35" i="55"/>
  <c r="S34" i="55"/>
  <c r="S32" i="55"/>
  <c r="S31" i="55"/>
  <c r="S30" i="55"/>
  <c r="S28" i="55"/>
  <c r="S27" i="55"/>
  <c r="S26" i="55"/>
  <c r="S28" i="56"/>
  <c r="S27" i="56"/>
  <c r="S26" i="56"/>
  <c r="S35" i="53"/>
  <c r="S34" i="53"/>
  <c r="S28" i="53"/>
  <c r="S27" i="53"/>
  <c r="S26" i="53"/>
  <c r="P28" i="54"/>
  <c r="P27" i="54"/>
  <c r="P35" i="55"/>
  <c r="P34" i="55"/>
  <c r="P32" i="55"/>
  <c r="P31" i="55"/>
  <c r="P28" i="55"/>
  <c r="P27" i="55"/>
  <c r="P26" i="55"/>
  <c r="P28" i="56"/>
  <c r="P27" i="56"/>
  <c r="P26" i="56"/>
  <c r="P28" i="53"/>
  <c r="P27" i="53"/>
  <c r="P26" i="53"/>
  <c r="M28" i="54"/>
  <c r="M27" i="54"/>
  <c r="M26" i="54"/>
  <c r="M35" i="55"/>
  <c r="M34" i="55"/>
  <c r="M32" i="55"/>
  <c r="M31" i="55"/>
  <c r="M28" i="55"/>
  <c r="M27" i="55"/>
  <c r="M26" i="55"/>
  <c r="M28" i="56"/>
  <c r="M27" i="56"/>
  <c r="M26" i="56"/>
  <c r="M28" i="53"/>
  <c r="M27" i="53"/>
  <c r="J28" i="54"/>
  <c r="J27" i="54"/>
  <c r="J35" i="55"/>
  <c r="J34" i="55"/>
  <c r="J32" i="55"/>
  <c r="J31" i="55"/>
  <c r="J28" i="55"/>
  <c r="J27" i="55"/>
  <c r="J26" i="55"/>
  <c r="J28" i="56"/>
  <c r="J27" i="56"/>
  <c r="J28" i="53"/>
  <c r="J27" i="53"/>
  <c r="J26" i="53"/>
  <c r="G35" i="54"/>
  <c r="G34" i="54"/>
  <c r="G32" i="54"/>
  <c r="G31" i="54"/>
  <c r="G28" i="54"/>
  <c r="G27" i="54"/>
  <c r="G35" i="55"/>
  <c r="G34" i="55"/>
  <c r="G32" i="55"/>
  <c r="G31" i="55"/>
  <c r="G30" i="55"/>
  <c r="G28" i="55"/>
  <c r="G27" i="55"/>
  <c r="G26" i="55"/>
  <c r="G35" i="56"/>
  <c r="G34" i="56"/>
  <c r="G32" i="56"/>
  <c r="G31" i="56"/>
  <c r="G30" i="56"/>
  <c r="G28" i="56"/>
  <c r="G27" i="56"/>
  <c r="G26" i="56"/>
  <c r="G32" i="53"/>
  <c r="G31" i="53"/>
  <c r="G30" i="53"/>
  <c r="G28" i="53"/>
  <c r="G27" i="53"/>
  <c r="G26" i="53"/>
  <c r="G30" i="54"/>
  <c r="R30" i="55"/>
  <c r="Q30" i="55"/>
  <c r="O30" i="55"/>
  <c r="N30" i="55"/>
  <c r="P30" i="55" s="1"/>
  <c r="L30" i="55"/>
  <c r="K30" i="55"/>
  <c r="M30" i="55" s="1"/>
  <c r="I30" i="55"/>
  <c r="H30" i="55"/>
  <c r="J30" i="55" s="1"/>
  <c r="F30" i="55"/>
  <c r="E30" i="55"/>
  <c r="Q26" i="54"/>
  <c r="S26" i="54" s="1"/>
  <c r="O26" i="54"/>
  <c r="N26" i="54"/>
  <c r="H26" i="54"/>
  <c r="J26" i="54" s="1"/>
  <c r="F26" i="54"/>
  <c r="E26" i="54"/>
  <c r="R26" i="55"/>
  <c r="Q26" i="55"/>
  <c r="O26" i="55"/>
  <c r="N26" i="55"/>
  <c r="L26" i="55"/>
  <c r="K26" i="55"/>
  <c r="I26" i="55"/>
  <c r="H26" i="55"/>
  <c r="F26" i="55"/>
  <c r="E26" i="55"/>
  <c r="R26" i="56"/>
  <c r="Q26" i="56"/>
  <c r="O26" i="56"/>
  <c r="N26" i="56"/>
  <c r="L26" i="56"/>
  <c r="K26" i="56"/>
  <c r="J26" i="56"/>
  <c r="H26" i="56"/>
  <c r="F26" i="56"/>
  <c r="E26" i="56"/>
  <c r="R26" i="53"/>
  <c r="Q26" i="53"/>
  <c r="O26" i="53"/>
  <c r="N26" i="53"/>
  <c r="M26" i="53"/>
  <c r="K26" i="53"/>
  <c r="I26" i="53"/>
  <c r="H26" i="53"/>
  <c r="F26" i="53"/>
  <c r="E26" i="53"/>
  <c r="S16" i="54"/>
  <c r="S14" i="54"/>
  <c r="S13" i="54"/>
  <c r="S12" i="54"/>
  <c r="S11" i="54"/>
  <c r="S10" i="54"/>
  <c r="S16" i="55"/>
  <c r="S14" i="55"/>
  <c r="S13" i="55"/>
  <c r="S12" i="55"/>
  <c r="S11" i="55"/>
  <c r="S10" i="55"/>
  <c r="S16" i="56"/>
  <c r="S14" i="56"/>
  <c r="S13" i="56"/>
  <c r="S12" i="56"/>
  <c r="S11" i="56"/>
  <c r="S10" i="56"/>
  <c r="S16" i="53"/>
  <c r="S14" i="53"/>
  <c r="S13" i="53"/>
  <c r="S12" i="53"/>
  <c r="S11" i="53"/>
  <c r="S10" i="53"/>
  <c r="P16" i="54"/>
  <c r="P14" i="54"/>
  <c r="P13" i="54"/>
  <c r="P12" i="54"/>
  <c r="P11" i="54"/>
  <c r="P10" i="54"/>
  <c r="P16" i="55"/>
  <c r="P14" i="55"/>
  <c r="P13" i="55"/>
  <c r="P12" i="55"/>
  <c r="P11" i="55"/>
  <c r="P10" i="55"/>
  <c r="P16" i="56"/>
  <c r="P14" i="56"/>
  <c r="P13" i="56"/>
  <c r="P12" i="56"/>
  <c r="P11" i="56"/>
  <c r="P10" i="56"/>
  <c r="P16" i="53"/>
  <c r="P14" i="53"/>
  <c r="P13" i="53"/>
  <c r="P12" i="53"/>
  <c r="P11" i="53"/>
  <c r="P10" i="53"/>
  <c r="M16" i="54"/>
  <c r="M14" i="54"/>
  <c r="M13" i="54"/>
  <c r="M12" i="54"/>
  <c r="M11" i="54"/>
  <c r="M10" i="54"/>
  <c r="M16" i="55"/>
  <c r="M14" i="55"/>
  <c r="M13" i="55"/>
  <c r="M12" i="55"/>
  <c r="M11" i="55"/>
  <c r="M10" i="55"/>
  <c r="M16" i="56"/>
  <c r="M14" i="56"/>
  <c r="M13" i="56"/>
  <c r="M12" i="56"/>
  <c r="M11" i="56"/>
  <c r="M10" i="56"/>
  <c r="M16" i="53"/>
  <c r="M14" i="53"/>
  <c r="M13" i="53"/>
  <c r="M12" i="53"/>
  <c r="M11" i="53"/>
  <c r="M10" i="53"/>
  <c r="J16" i="54"/>
  <c r="J14" i="54"/>
  <c r="J13" i="54"/>
  <c r="J12" i="54"/>
  <c r="J11" i="54"/>
  <c r="J10" i="54"/>
  <c r="J16" i="55"/>
  <c r="J14" i="55"/>
  <c r="J13" i="55"/>
  <c r="J12" i="55"/>
  <c r="J11" i="55"/>
  <c r="J10" i="55"/>
  <c r="J16" i="56"/>
  <c r="J14" i="56"/>
  <c r="J13" i="56"/>
  <c r="J12" i="56"/>
  <c r="J11" i="56"/>
  <c r="J10" i="56"/>
  <c r="J16" i="53"/>
  <c r="J14" i="53"/>
  <c r="J13" i="53"/>
  <c r="J12" i="53"/>
  <c r="J11" i="53"/>
  <c r="J10" i="53"/>
  <c r="G16" i="54"/>
  <c r="G14" i="54"/>
  <c r="G13" i="54"/>
  <c r="G12" i="54"/>
  <c r="G11" i="54"/>
  <c r="G10" i="54"/>
  <c r="G16" i="55"/>
  <c r="G14" i="55"/>
  <c r="G13" i="55"/>
  <c r="G12" i="55"/>
  <c r="G11" i="55"/>
  <c r="G10" i="55"/>
  <c r="G16" i="56"/>
  <c r="G14" i="56"/>
  <c r="G13" i="56"/>
  <c r="G12" i="56"/>
  <c r="G11" i="56"/>
  <c r="G10" i="56"/>
  <c r="G16" i="53"/>
  <c r="G14" i="53"/>
  <c r="G13" i="53"/>
  <c r="G12" i="53"/>
  <c r="G11" i="53"/>
  <c r="G10" i="53"/>
  <c r="P26" i="54" l="1"/>
  <c r="G26" i="54"/>
  <c r="B19" i="55"/>
  <c r="B19" i="53"/>
  <c r="C11" i="54" l="1"/>
  <c r="C11" i="55"/>
  <c r="C11" i="56"/>
  <c r="C11" i="53"/>
  <c r="C16" i="54" l="1"/>
  <c r="C16" i="55"/>
  <c r="C16" i="56"/>
  <c r="C16" i="53"/>
  <c r="C15" i="54"/>
  <c r="C15" i="55"/>
  <c r="C15" i="56"/>
  <c r="C15" i="53"/>
  <c r="I17" i="40"/>
  <c r="I13" i="40"/>
  <c r="I10" i="40"/>
  <c r="I5" i="40"/>
  <c r="B2" i="54" l="1"/>
  <c r="B2" i="55"/>
  <c r="B2" i="56"/>
  <c r="B2" i="53"/>
  <c r="C22" i="53"/>
  <c r="C10" i="53"/>
  <c r="C7" i="53"/>
  <c r="C10" i="54"/>
  <c r="C7" i="54"/>
  <c r="C10" i="55"/>
  <c r="C7" i="55"/>
  <c r="C10" i="56"/>
  <c r="C7" i="56"/>
  <c r="C22" i="56"/>
  <c r="B19" i="56" s="1"/>
  <c r="C22" i="55"/>
  <c r="C22" i="54"/>
  <c r="B19" i="54" l="1"/>
</calcChain>
</file>

<file path=xl/sharedStrings.xml><?xml version="1.0" encoding="utf-8"?>
<sst xmlns="http://schemas.openxmlformats.org/spreadsheetml/2006/main" count="544" uniqueCount="77">
  <si>
    <t>White</t>
  </si>
  <si>
    <t>Cases</t>
  </si>
  <si>
    <t>-</t>
  </si>
  <si>
    <t>Total</t>
  </si>
  <si>
    <t>Notes:</t>
  </si>
  <si>
    <t>Cases Charged as 
Habitual Offender (%)</t>
  </si>
  <si>
    <t>Criminal Statutes</t>
  </si>
  <si>
    <t>Time Period</t>
  </si>
  <si>
    <t>Judge Brown</t>
  </si>
  <si>
    <t>Judge Kuhnke</t>
  </si>
  <si>
    <t>Judge O'Brien</t>
  </si>
  <si>
    <t>Judge Swartz</t>
  </si>
  <si>
    <t>All Judges</t>
  </si>
  <si>
    <t xml:space="preserve"> PoC </t>
  </si>
  <si>
    <t>Charges per Case (Avg.)</t>
  </si>
  <si>
    <t>Convictions per Case (Avg.)</t>
  </si>
  <si>
    <t>Multiple Counts</t>
  </si>
  <si>
    <t>Single Count</t>
  </si>
  <si>
    <t>Average Max. 
Sentence (yrs.)</t>
  </si>
  <si>
    <t>Average Jail 
Sentence (yrs.)</t>
  </si>
  <si>
    <t>Cases (%)</t>
  </si>
  <si>
    <t>Sentenced 
to Prison</t>
  </si>
  <si>
    <t>Sentenced 
to Jail</t>
  </si>
  <si>
    <t>Sentence to 
Probation 
Only</t>
  </si>
  <si>
    <t>Average Min. 
Sentence (yrs.)</t>
  </si>
  <si>
    <t>Charge Category</t>
  </si>
  <si>
    <t xml:space="preserve">Table 1:  Dataset Summary Statistics </t>
  </si>
  <si>
    <t>Table 2: Case Summary Statistics by Defendant's Race</t>
  </si>
  <si>
    <t>Defendant's Age (Avg.)</t>
  </si>
  <si>
    <t>Charges</t>
  </si>
  <si>
    <t>% Diff.</t>
  </si>
  <si>
    <t>Cases Charged as
Habitual Offender (%)</t>
  </si>
  <si>
    <t>Note:</t>
  </si>
  <si>
    <t>Convictions</t>
  </si>
  <si>
    <t>Cases Charged as 
Habitual Offender</t>
  </si>
  <si>
    <t>Average Probation
Period (yrs.)</t>
  </si>
  <si>
    <t>Table 3: Charge Categories</t>
  </si>
  <si>
    <t>Table 4: Charge Categories and Included Charges</t>
  </si>
  <si>
    <t xml:space="preserve"> Case Summary Statistics by Defendant's Race and Sentencing Judge</t>
  </si>
  <si>
    <t>Sentencing Statistics by Defendant's Race and Sentencing Judge</t>
  </si>
  <si>
    <t>ARM</t>
  </si>
  <si>
    <t>Armed Robbery (ARM)</t>
  </si>
  <si>
    <t>CONSPIRACY - ARMED ROBBERY (CONSPIRACY)</t>
  </si>
  <si>
    <t>ARMED ROBBERY (SERIOUS INJURY)</t>
  </si>
  <si>
    <t>ARMED ROBBERY (CONSPIRACY)</t>
  </si>
  <si>
    <t>ARMED ROBBERY</t>
  </si>
  <si>
    <t>ASSAULT WITH INTENT TO MURDER (CONSPIRACY)</t>
  </si>
  <si>
    <t>ASSAULT WITH INTENT TO MURDER</t>
  </si>
  <si>
    <t>ASSAULT BY STRANGULATION</t>
  </si>
  <si>
    <t>ASSAULT/BODILY HARM LESS THAN MURDER OR BY STRANGULATION</t>
  </si>
  <si>
    <t>ASSAULT/BODILY HARM LESS THAN MURDER</t>
  </si>
  <si>
    <t>MURDER-SECOND DEGREE (CONSPIRACY)</t>
  </si>
  <si>
    <t>HOMICIDE-MURDER 1ST DEGREE-PREMEDITATED (CONSPIRACY)</t>
  </si>
  <si>
    <t>HOMICIDE-MURDER 1ST DEGREE-PREMEDITATED</t>
  </si>
  <si>
    <t>HOMICIDE - FELONY MURDER</t>
  </si>
  <si>
    <t>OPEN MURDER-STATUTORY SHORT FORM</t>
  </si>
  <si>
    <t>MURDER-SECOND DEGREE</t>
  </si>
  <si>
    <t>AWIM</t>
  </si>
  <si>
    <t>GBH</t>
  </si>
  <si>
    <t>HOM</t>
  </si>
  <si>
    <t>Cases with an Appointed  Attorneys (%)</t>
  </si>
  <si>
    <t>(Analysis of FC Cases with Convictions Filed Between 2013-2019: 22nd Circuit Court)</t>
  </si>
  <si>
    <t>Assault With Intent To Do Great Bodily Harm Less Than Murder (GBH)</t>
  </si>
  <si>
    <t>Assault With Intent To Murder (AWIM)</t>
  </si>
  <si>
    <t>2013-2019</t>
  </si>
  <si>
    <t>Cases with a 
Life Sentence</t>
  </si>
  <si>
    <t>Homicide - 1st Degree, 2nd Degree, and Attempted Murder (HOM)</t>
  </si>
  <si>
    <t>Cases where the defendant was sentenced as a Habitual 4th offender and cases with life sentences were not included in the sentence length calculations above.</t>
  </si>
  <si>
    <t>FC Cases</t>
  </si>
  <si>
    <t>FC Cases with 
Specific Charges*</t>
  </si>
  <si>
    <t>Specific charges includes the four categories of charges defined in Tables 3 and 4: ARM, AWIM, GBH, and HOM.</t>
  </si>
  <si>
    <t>FC Cases with 
Specific Charges</t>
  </si>
  <si>
    <t>PoC*</t>
  </si>
  <si>
    <t>PoC**</t>
  </si>
  <si>
    <t>* PoC cases include 267 Black (98.16%), 3 Asian (1.1%), 1 Hispanic (0.37%) and 1 Native American (0.37%) defendants.</t>
  </si>
  <si>
    <t>** PoC cases include 199 Black (99%), 1 Asian (0.5%), and 1 Native American (0.5%) defendants.</t>
  </si>
  <si>
    <t xml:space="preserve">From 2013 to 2019 there were 56 cases in which the defendant was not convicted of any charges [43  PoC defendants (76.8%), 7 White defendants (12.5%), 6 Unknown Race defendants (10.7%)]. These cases are not included in this analysis.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</si>
</sst>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9">
    <font>
      <sz val="11"/>
      <name val="Calibri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i/>
      <sz val="12"/>
      <name val="Times New Roman"/>
      <family val="1"/>
    </font>
    <font>
      <sz val="11"/>
      <name val="Calibri"/>
      <family val="2"/>
    </font>
    <font>
      <b/>
      <sz val="11"/>
      <name val="Times New Roman"/>
      <family val="1"/>
    </font>
    <font>
      <i/>
      <sz val="1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b/>
      <sz val="12"/>
      <color theme="0" tint="-4.9989318521683403E-2"/>
      <name val="Times New Roman"/>
      <family val="1"/>
    </font>
    <font>
      <b/>
      <sz val="11"/>
      <color theme="0" tint="-4.9989318521683403E-2"/>
      <name val="Times New Roman"/>
      <family val="1"/>
    </font>
    <font>
      <i/>
      <sz val="11"/>
      <color theme="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B7029"/>
        <bgColor indexed="64"/>
      </patternFill>
    </fill>
    <fill>
      <patternFill patternType="solid">
        <fgColor rgb="FF18696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theme="1"/>
      </left>
      <right/>
      <top/>
      <bottom style="double">
        <color theme="1"/>
      </bottom>
      <diagonal/>
    </border>
    <border>
      <left/>
      <right style="thin">
        <color theme="2" tint="-0.499984740745262"/>
      </right>
      <top/>
      <bottom style="double">
        <color theme="1"/>
      </bottom>
      <diagonal/>
    </border>
    <border>
      <left/>
      <right style="medium">
        <color theme="1"/>
      </right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2" tint="-0.499984740745262"/>
      </right>
      <top style="thin">
        <color theme="1"/>
      </top>
      <bottom style="double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thin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medium">
        <color theme="1"/>
      </left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1"/>
      </left>
      <right/>
      <top style="thin">
        <color theme="2" tint="-0.499984740745262"/>
      </top>
      <bottom style="thin">
        <color theme="1"/>
      </bottom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 style="thin">
        <color theme="1"/>
      </bottom>
      <diagonal/>
    </border>
    <border>
      <left style="medium">
        <color theme="1"/>
      </left>
      <right/>
      <top/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1"/>
      </right>
      <top/>
      <bottom style="thin">
        <color theme="2" tint="-0.499984740745262"/>
      </bottom>
      <diagonal/>
    </border>
    <border>
      <left style="thin">
        <color theme="1"/>
      </left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theme="1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medium">
        <color theme="1"/>
      </left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medium">
        <color theme="1"/>
      </right>
      <top style="thin">
        <color theme="2" tint="-0.499984740745262"/>
      </top>
      <bottom/>
      <diagonal/>
    </border>
    <border>
      <left style="thin">
        <color theme="1"/>
      </left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medium">
        <color theme="1"/>
      </right>
      <top style="thin">
        <color theme="2" tint="-0.499984740745262"/>
      </top>
      <bottom/>
      <diagonal/>
    </border>
    <border>
      <left/>
      <right style="medium">
        <color theme="1"/>
      </right>
      <top/>
      <bottom style="thin">
        <color theme="2" tint="-0.499984740745262"/>
      </bottom>
      <diagonal/>
    </border>
    <border>
      <left/>
      <right style="medium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 style="medium">
        <color theme="1"/>
      </right>
      <top/>
      <bottom style="thin">
        <color theme="2" tint="-0.499984740745262"/>
      </bottom>
      <diagonal/>
    </border>
    <border>
      <left style="medium">
        <color theme="1"/>
      </left>
      <right/>
      <top style="double">
        <color theme="1"/>
      </top>
      <bottom style="thin">
        <color theme="1"/>
      </bottom>
      <diagonal/>
    </border>
    <border>
      <left/>
      <right style="thin">
        <color theme="2" tint="-0.499984740745262"/>
      </right>
      <top style="double">
        <color theme="1"/>
      </top>
      <bottom style="thin">
        <color theme="1"/>
      </bottom>
      <diagonal/>
    </border>
    <border>
      <left/>
      <right style="medium">
        <color theme="1"/>
      </right>
      <top style="double">
        <color theme="1"/>
      </top>
      <bottom style="thin">
        <color theme="1"/>
      </bottom>
      <diagonal/>
    </border>
    <border>
      <left style="thin">
        <color theme="1"/>
      </left>
      <right/>
      <top style="double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 style="double">
        <color theme="1"/>
      </top>
      <bottom style="thin">
        <color theme="2" tint="-0.499984740745262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 style="medium">
        <color theme="1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theme="1"/>
      </right>
      <top style="thin">
        <color indexed="64"/>
      </top>
      <bottom style="double">
        <color indexed="64"/>
      </bottom>
      <diagonal/>
    </border>
    <border>
      <left style="thin">
        <color theme="1"/>
      </left>
      <right/>
      <top style="double">
        <color indexed="64"/>
      </top>
      <bottom/>
      <diagonal/>
    </border>
    <border>
      <left/>
      <right style="medium">
        <color theme="1"/>
      </right>
      <top style="double">
        <color indexed="64"/>
      </top>
      <bottom/>
      <diagonal/>
    </border>
    <border>
      <left style="medium">
        <color theme="1"/>
      </left>
      <right/>
      <top style="double">
        <color indexed="64"/>
      </top>
      <bottom/>
      <diagonal/>
    </border>
    <border>
      <left/>
      <right style="thin">
        <color theme="1"/>
      </right>
      <top style="double">
        <color indexed="64"/>
      </top>
      <bottom/>
      <diagonal/>
    </border>
    <border>
      <left style="thin">
        <color theme="1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1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0" fillId="0" borderId="0"/>
    <xf numFmtId="0" fontId="1" fillId="0" borderId="0"/>
    <xf numFmtId="9" fontId="1" fillId="0" borderId="0" applyFont="0" applyFill="0" applyBorder="0" applyAlignment="0" applyProtection="0"/>
    <xf numFmtId="0" fontId="2" fillId="0" borderId="0"/>
  </cellStyleXfs>
  <cellXfs count="186">
    <xf numFmtId="0" fontId="0" fillId="0" borderId="0" xfId="0"/>
    <xf numFmtId="0" fontId="6" fillId="0" borderId="0" xfId="0" applyFont="1"/>
    <xf numFmtId="0" fontId="7" fillId="0" borderId="0" xfId="0" applyFont="1"/>
    <xf numFmtId="0" fontId="9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 applyAlignment="1"/>
    <xf numFmtId="0" fontId="5" fillId="0" borderId="0" xfId="0" applyFont="1" applyAlignment="1">
      <alignment horizontal="center"/>
    </xf>
    <xf numFmtId="0" fontId="12" fillId="0" borderId="0" xfId="0" applyFont="1" applyAlignment="1"/>
    <xf numFmtId="0" fontId="5" fillId="0" borderId="0" xfId="0" applyFont="1" applyAlignment="1"/>
    <xf numFmtId="0" fontId="5" fillId="0" borderId="16" xfId="0" applyFont="1" applyBorder="1" applyAlignment="1">
      <alignment horizontal="center"/>
    </xf>
    <xf numFmtId="0" fontId="2" fillId="0" borderId="0" xfId="0" applyFont="1"/>
    <xf numFmtId="9" fontId="5" fillId="0" borderId="0" xfId="1" applyFont="1"/>
    <xf numFmtId="0" fontId="10" fillId="0" borderId="0" xfId="2" applyAlignment="1"/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65" fontId="5" fillId="0" borderId="18" xfId="1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165" fontId="5" fillId="0" borderId="20" xfId="1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165" fontId="5" fillId="0" borderId="23" xfId="1" applyNumberFormat="1" applyFont="1" applyBorder="1" applyAlignment="1">
      <alignment horizontal="center" vertical="center"/>
    </xf>
    <xf numFmtId="164" fontId="5" fillId="0" borderId="23" xfId="0" applyNumberFormat="1" applyFont="1" applyBorder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165" fontId="5" fillId="0" borderId="25" xfId="1" applyNumberFormat="1" applyFont="1" applyBorder="1" applyAlignment="1">
      <alignment horizontal="center" vertical="center"/>
    </xf>
    <xf numFmtId="164" fontId="5" fillId="0" borderId="25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5" fillId="0" borderId="29" xfId="2" applyFont="1" applyBorder="1" applyAlignment="1">
      <alignment horizontal="left" indent="1"/>
    </xf>
    <xf numFmtId="0" fontId="5" fillId="0" borderId="29" xfId="2" applyFont="1" applyBorder="1" applyAlignment="1">
      <alignment horizontal="left" wrapText="1" indent="1"/>
    </xf>
    <xf numFmtId="0" fontId="12" fillId="0" borderId="0" xfId="0" applyFont="1"/>
    <xf numFmtId="0" fontId="15" fillId="0" borderId="0" xfId="0" applyFont="1" applyAlignment="1"/>
    <xf numFmtId="0" fontId="15" fillId="0" borderId="0" xfId="0" applyFont="1"/>
    <xf numFmtId="0" fontId="5" fillId="0" borderId="0" xfId="0" applyFont="1" applyAlignment="1">
      <alignment horizontal="left" indent="2"/>
    </xf>
    <xf numFmtId="0" fontId="6" fillId="0" borderId="0" xfId="0" applyFont="1" applyAlignment="1">
      <alignment horizontal="center"/>
    </xf>
    <xf numFmtId="0" fontId="16" fillId="5" borderId="30" xfId="0" applyFont="1" applyFill="1" applyBorder="1" applyAlignment="1">
      <alignment horizontal="left" vertical="center"/>
    </xf>
    <xf numFmtId="0" fontId="17" fillId="5" borderId="30" xfId="0" applyFont="1" applyFill="1" applyBorder="1" applyAlignment="1">
      <alignment horizontal="center"/>
    </xf>
    <xf numFmtId="0" fontId="16" fillId="5" borderId="32" xfId="0" applyFont="1" applyFill="1" applyBorder="1" applyAlignment="1">
      <alignment horizontal="left" vertical="center"/>
    </xf>
    <xf numFmtId="0" fontId="17" fillId="5" borderId="32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left" vertical="center"/>
    </xf>
    <xf numFmtId="0" fontId="14" fillId="0" borderId="3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/>
    </xf>
    <xf numFmtId="0" fontId="3" fillId="0" borderId="34" xfId="0" applyFont="1" applyFill="1" applyBorder="1" applyAlignment="1">
      <alignment horizontal="left" vertical="center"/>
    </xf>
    <xf numFmtId="0" fontId="14" fillId="0" borderId="34" xfId="0" applyFont="1" applyFill="1" applyBorder="1" applyAlignment="1">
      <alignment horizontal="center"/>
    </xf>
    <xf numFmtId="0" fontId="5" fillId="0" borderId="0" xfId="0" applyFont="1" applyBorder="1"/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5" xfId="2" applyFont="1" applyBorder="1" applyAlignment="1">
      <alignment horizontal="left" indent="1"/>
    </xf>
    <xf numFmtId="2" fontId="5" fillId="0" borderId="25" xfId="0" applyNumberFormat="1" applyFont="1" applyBorder="1" applyAlignment="1">
      <alignment horizontal="center" vertical="center"/>
    </xf>
    <xf numFmtId="2" fontId="5" fillId="0" borderId="20" xfId="0" applyNumberFormat="1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4" borderId="48" xfId="0" applyFont="1" applyFill="1" applyBorder="1" applyAlignment="1">
      <alignment horizontal="center" vertical="center"/>
    </xf>
    <xf numFmtId="165" fontId="5" fillId="4" borderId="42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40" xfId="1" applyNumberFormat="1" applyFont="1" applyFill="1" applyBorder="1" applyAlignment="1">
      <alignment horizontal="center" vertical="center"/>
    </xf>
    <xf numFmtId="165" fontId="5" fillId="4" borderId="41" xfId="1" applyNumberFormat="1" applyFont="1" applyFill="1" applyBorder="1" applyAlignment="1">
      <alignment horizontal="center" vertical="center"/>
    </xf>
    <xf numFmtId="165" fontId="5" fillId="4" borderId="24" xfId="1" applyNumberFormat="1" applyFont="1" applyFill="1" applyBorder="1" applyAlignment="1">
      <alignment horizontal="center" vertical="center"/>
    </xf>
    <xf numFmtId="165" fontId="5" fillId="4" borderId="26" xfId="1" applyNumberFormat="1" applyFont="1" applyFill="1" applyBorder="1" applyAlignment="1">
      <alignment horizontal="center" vertical="center"/>
    </xf>
    <xf numFmtId="165" fontId="5" fillId="4" borderId="28" xfId="1" applyNumberFormat="1" applyFont="1" applyFill="1" applyBorder="1" applyAlignment="1">
      <alignment horizontal="center" vertical="center"/>
    </xf>
    <xf numFmtId="0" fontId="5" fillId="0" borderId="50" xfId="2" applyFont="1" applyBorder="1" applyAlignment="1">
      <alignment horizontal="left" wrapText="1" indent="1"/>
    </xf>
    <xf numFmtId="0" fontId="5" fillId="0" borderId="4" xfId="2" applyFont="1" applyBorder="1" applyAlignment="1">
      <alignment horizontal="left" indent="1"/>
    </xf>
    <xf numFmtId="0" fontId="5" fillId="0" borderId="50" xfId="2" applyFont="1" applyBorder="1" applyAlignment="1">
      <alignment horizontal="left" vertical="center" wrapText="1" indent="1"/>
    </xf>
    <xf numFmtId="0" fontId="18" fillId="0" borderId="0" xfId="0" applyFont="1" applyFill="1" applyBorder="1" applyAlignment="1">
      <alignment horizontal="center" vertical="center"/>
    </xf>
    <xf numFmtId="9" fontId="5" fillId="0" borderId="3" xfId="1" applyNumberFormat="1" applyFont="1" applyBorder="1" applyAlignment="1">
      <alignment horizontal="center" vertical="center"/>
    </xf>
    <xf numFmtId="9" fontId="5" fillId="0" borderId="18" xfId="1" applyNumberFormat="1" applyFont="1" applyBorder="1" applyAlignment="1">
      <alignment horizontal="center" vertical="center"/>
    </xf>
    <xf numFmtId="9" fontId="5" fillId="4" borderId="24" xfId="1" applyNumberFormat="1" applyFont="1" applyFill="1" applyBorder="1" applyAlignment="1">
      <alignment horizontal="center" vertical="center"/>
    </xf>
    <xf numFmtId="9" fontId="5" fillId="0" borderId="23" xfId="1" applyNumberFormat="1" applyFont="1" applyBorder="1" applyAlignment="1">
      <alignment horizontal="center" vertical="center"/>
    </xf>
    <xf numFmtId="164" fontId="5" fillId="4" borderId="26" xfId="1" applyNumberFormat="1" applyFont="1" applyFill="1" applyBorder="1" applyAlignment="1">
      <alignment horizontal="center" vertical="center"/>
    </xf>
    <xf numFmtId="0" fontId="15" fillId="0" borderId="0" xfId="5" applyFont="1"/>
    <xf numFmtId="0" fontId="6" fillId="0" borderId="0" xfId="5" applyFont="1"/>
    <xf numFmtId="0" fontId="12" fillId="0" borderId="0" xfId="5" applyFont="1"/>
    <xf numFmtId="0" fontId="9" fillId="0" borderId="0" xfId="5" applyFont="1"/>
    <xf numFmtId="0" fontId="8" fillId="0" borderId="0" xfId="5" applyFont="1"/>
    <xf numFmtId="0" fontId="4" fillId="0" borderId="51" xfId="5" applyFont="1" applyBorder="1" applyAlignment="1">
      <alignment vertical="center"/>
    </xf>
    <xf numFmtId="0" fontId="4" fillId="7" borderId="51" xfId="5" applyFont="1" applyFill="1" applyBorder="1" applyAlignment="1">
      <alignment horizontal="center" vertical="center" wrapText="1"/>
    </xf>
    <xf numFmtId="0" fontId="6" fillId="0" borderId="52" xfId="5" applyFont="1" applyBorder="1" applyAlignment="1">
      <alignment horizontal="left"/>
    </xf>
    <xf numFmtId="0" fontId="6" fillId="8" borderId="52" xfId="5" applyFont="1" applyFill="1" applyBorder="1" applyAlignment="1">
      <alignment horizontal="center" vertical="center"/>
    </xf>
    <xf numFmtId="0" fontId="6" fillId="9" borderId="52" xfId="5" applyFont="1" applyFill="1" applyBorder="1" applyAlignment="1">
      <alignment horizontal="center" vertical="center"/>
    </xf>
    <xf numFmtId="0" fontId="6" fillId="0" borderId="43" xfId="5" applyFont="1" applyBorder="1" applyAlignment="1">
      <alignment horizontal="left" vertical="center"/>
    </xf>
    <xf numFmtId="3" fontId="6" fillId="8" borderId="43" xfId="5" applyNumberFormat="1" applyFont="1" applyFill="1" applyBorder="1" applyAlignment="1">
      <alignment horizontal="center" vertical="center"/>
    </xf>
    <xf numFmtId="3" fontId="6" fillId="9" borderId="43" xfId="5" applyNumberFormat="1" applyFont="1" applyFill="1" applyBorder="1" applyAlignment="1">
      <alignment horizontal="center" vertical="center"/>
    </xf>
    <xf numFmtId="0" fontId="6" fillId="0" borderId="44" xfId="5" applyFont="1" applyBorder="1" applyAlignment="1">
      <alignment horizontal="left" vertical="center"/>
    </xf>
    <xf numFmtId="3" fontId="6" fillId="8" borderId="44" xfId="5" applyNumberFormat="1" applyFont="1" applyFill="1" applyBorder="1" applyAlignment="1">
      <alignment horizontal="center" vertical="center"/>
    </xf>
    <xf numFmtId="3" fontId="6" fillId="9" borderId="44" xfId="5" applyNumberFormat="1" applyFont="1" applyFill="1" applyBorder="1" applyAlignment="1">
      <alignment horizontal="center" vertical="center"/>
    </xf>
    <xf numFmtId="0" fontId="6" fillId="0" borderId="44" xfId="5" applyFont="1" applyBorder="1" applyAlignment="1">
      <alignment horizontal="left" vertical="center" wrapText="1"/>
    </xf>
    <xf numFmtId="0" fontId="6" fillId="0" borderId="17" xfId="5" applyFont="1" applyBorder="1" applyAlignment="1">
      <alignment horizontal="left" vertical="center" wrapText="1"/>
    </xf>
    <xf numFmtId="3" fontId="6" fillId="8" borderId="17" xfId="5" applyNumberFormat="1" applyFont="1" applyFill="1" applyBorder="1" applyAlignment="1">
      <alignment horizontal="center" vertical="center"/>
    </xf>
    <xf numFmtId="3" fontId="6" fillId="9" borderId="17" xfId="5" applyNumberFormat="1" applyFont="1" applyFill="1" applyBorder="1" applyAlignment="1">
      <alignment horizontal="center" vertical="center"/>
    </xf>
    <xf numFmtId="3" fontId="6" fillId="0" borderId="0" xfId="5" applyNumberFormat="1" applyFont="1"/>
    <xf numFmtId="0" fontId="6" fillId="0" borderId="0" xfId="5" applyFont="1" applyAlignment="1">
      <alignment vertical="center"/>
    </xf>
    <xf numFmtId="0" fontId="9" fillId="0" borderId="54" xfId="5" applyFont="1" applyBorder="1"/>
    <xf numFmtId="0" fontId="2" fillId="0" borderId="0" xfId="5"/>
    <xf numFmtId="0" fontId="3" fillId="0" borderId="59" xfId="5" applyFont="1" applyBorder="1"/>
    <xf numFmtId="0" fontId="3" fillId="10" borderId="60" xfId="5" applyFont="1" applyFill="1" applyBorder="1" applyAlignment="1">
      <alignment horizontal="center" vertical="center"/>
    </xf>
    <xf numFmtId="0" fontId="3" fillId="10" borderId="31" xfId="5" applyFont="1" applyFill="1" applyBorder="1" applyAlignment="1">
      <alignment horizontal="center" vertical="center"/>
    </xf>
    <xf numFmtId="0" fontId="4" fillId="10" borderId="61" xfId="5" applyFont="1" applyFill="1" applyBorder="1" applyAlignment="1">
      <alignment horizontal="center" vertical="center"/>
    </xf>
    <xf numFmtId="0" fontId="3" fillId="10" borderId="62" xfId="5" applyFont="1" applyFill="1" applyBorder="1" applyAlignment="1">
      <alignment horizontal="center" vertical="center"/>
    </xf>
    <xf numFmtId="0" fontId="4" fillId="10" borderId="63" xfId="5" applyFont="1" applyFill="1" applyBorder="1" applyAlignment="1">
      <alignment horizontal="center" vertical="center"/>
    </xf>
    <xf numFmtId="0" fontId="6" fillId="0" borderId="64" xfId="5" applyFont="1" applyBorder="1" applyAlignment="1">
      <alignment horizontal="left" vertical="center"/>
    </xf>
    <xf numFmtId="3" fontId="6" fillId="8" borderId="64" xfId="5" applyNumberFormat="1" applyFont="1" applyFill="1" applyBorder="1" applyAlignment="1">
      <alignment horizontal="center" vertical="center"/>
    </xf>
    <xf numFmtId="3" fontId="6" fillId="8" borderId="33" xfId="5" applyNumberFormat="1" applyFont="1" applyFill="1" applyBorder="1" applyAlignment="1">
      <alignment horizontal="center" vertical="center"/>
    </xf>
    <xf numFmtId="3" fontId="7" fillId="8" borderId="65" xfId="5" applyNumberFormat="1" applyFont="1" applyFill="1" applyBorder="1" applyAlignment="1">
      <alignment horizontal="center" vertical="center"/>
    </xf>
    <xf numFmtId="3" fontId="7" fillId="9" borderId="67" xfId="5" applyNumberFormat="1" applyFont="1" applyFill="1" applyBorder="1" applyAlignment="1">
      <alignment horizontal="center" vertical="center"/>
    </xf>
    <xf numFmtId="0" fontId="6" fillId="0" borderId="68" xfId="5" applyFont="1" applyBorder="1" applyAlignment="1">
      <alignment horizontal="left" vertical="center"/>
    </xf>
    <xf numFmtId="164" fontId="6" fillId="8" borderId="68" xfId="5" applyNumberFormat="1" applyFont="1" applyFill="1" applyBorder="1" applyAlignment="1">
      <alignment horizontal="center" vertical="center"/>
    </xf>
    <xf numFmtId="164" fontId="6" fillId="8" borderId="44" xfId="5" applyNumberFormat="1" applyFont="1" applyFill="1" applyBorder="1" applyAlignment="1">
      <alignment horizontal="center" vertical="center"/>
    </xf>
    <xf numFmtId="164" fontId="7" fillId="8" borderId="42" xfId="5" applyNumberFormat="1" applyFont="1" applyFill="1" applyBorder="1" applyAlignment="1">
      <alignment horizontal="center" vertical="center"/>
    </xf>
    <xf numFmtId="164" fontId="7" fillId="9" borderId="69" xfId="5" applyNumberFormat="1" applyFont="1" applyFill="1" applyBorder="1" applyAlignment="1">
      <alignment horizontal="center" vertical="center"/>
    </xf>
    <xf numFmtId="0" fontId="6" fillId="0" borderId="68" xfId="5" applyFont="1" applyBorder="1" applyAlignment="1">
      <alignment horizontal="left" vertical="center" wrapText="1"/>
    </xf>
    <xf numFmtId="165" fontId="6" fillId="8" borderId="68" xfId="1" applyNumberFormat="1" applyFont="1" applyFill="1" applyBorder="1" applyAlignment="1">
      <alignment horizontal="center" vertical="center"/>
    </xf>
    <xf numFmtId="165" fontId="6" fillId="8" borderId="44" xfId="1" applyNumberFormat="1" applyFont="1" applyFill="1" applyBorder="1" applyAlignment="1">
      <alignment horizontal="center" vertical="center"/>
    </xf>
    <xf numFmtId="165" fontId="7" fillId="8" borderId="42" xfId="1" applyNumberFormat="1" applyFont="1" applyFill="1" applyBorder="1" applyAlignment="1">
      <alignment horizontal="center" vertical="center"/>
    </xf>
    <xf numFmtId="165" fontId="6" fillId="9" borderId="23" xfId="1" applyNumberFormat="1" applyFont="1" applyFill="1" applyBorder="1" applyAlignment="1">
      <alignment horizontal="center" vertical="center"/>
    </xf>
    <xf numFmtId="165" fontId="6" fillId="9" borderId="44" xfId="1" applyNumberFormat="1" applyFont="1" applyFill="1" applyBorder="1" applyAlignment="1">
      <alignment horizontal="center" vertical="center"/>
    </xf>
    <xf numFmtId="165" fontId="7" fillId="9" borderId="69" xfId="1" applyNumberFormat="1" applyFont="1" applyFill="1" applyBorder="1" applyAlignment="1">
      <alignment horizontal="center" vertical="center"/>
    </xf>
    <xf numFmtId="0" fontId="6" fillId="0" borderId="70" xfId="5" applyFont="1" applyBorder="1" applyAlignment="1">
      <alignment horizontal="left" vertical="center" wrapText="1"/>
    </xf>
    <xf numFmtId="164" fontId="6" fillId="8" borderId="70" xfId="1" applyNumberFormat="1" applyFont="1" applyFill="1" applyBorder="1" applyAlignment="1">
      <alignment horizontal="center" vertical="center"/>
    </xf>
    <xf numFmtId="164" fontId="6" fillId="8" borderId="71" xfId="1" applyNumberFormat="1" applyFont="1" applyFill="1" applyBorder="1" applyAlignment="1">
      <alignment horizontal="center" vertical="center"/>
    </xf>
    <xf numFmtId="164" fontId="7" fillId="8" borderId="72" xfId="1" applyNumberFormat="1" applyFont="1" applyFill="1" applyBorder="1" applyAlignment="1">
      <alignment horizontal="center" vertical="center"/>
    </xf>
    <xf numFmtId="164" fontId="6" fillId="9" borderId="73" xfId="1" applyNumberFormat="1" applyFont="1" applyFill="1" applyBorder="1" applyAlignment="1">
      <alignment horizontal="center" vertical="center"/>
    </xf>
    <xf numFmtId="164" fontId="6" fillId="9" borderId="71" xfId="1" applyNumberFormat="1" applyFont="1" applyFill="1" applyBorder="1" applyAlignment="1">
      <alignment horizontal="center" vertical="center"/>
    </xf>
    <xf numFmtId="164" fontId="7" fillId="9" borderId="74" xfId="1" applyNumberFormat="1" applyFont="1" applyFill="1" applyBorder="1" applyAlignment="1">
      <alignment horizontal="center" vertical="center"/>
    </xf>
    <xf numFmtId="0" fontId="6" fillId="0" borderId="0" xfId="5" applyFont="1" applyAlignment="1">
      <alignment horizontal="left" vertical="center" wrapText="1"/>
    </xf>
    <xf numFmtId="164" fontId="6" fillId="0" borderId="0" xfId="5" applyNumberFormat="1" applyFont="1" applyAlignment="1">
      <alignment horizontal="center" vertical="center"/>
    </xf>
    <xf numFmtId="0" fontId="5" fillId="0" borderId="17" xfId="0" applyFont="1" applyBorder="1" applyAlignment="1">
      <alignment horizontal="left" indent="2"/>
    </xf>
    <xf numFmtId="0" fontId="5" fillId="0" borderId="17" xfId="0" applyFont="1" applyBorder="1" applyAlignment="1">
      <alignment horizontal="center"/>
    </xf>
    <xf numFmtId="0" fontId="4" fillId="6" borderId="51" xfId="5" applyFont="1" applyFill="1" applyBorder="1" applyAlignment="1">
      <alignment horizontal="center" vertical="center" wrapText="1"/>
    </xf>
    <xf numFmtId="0" fontId="5" fillId="0" borderId="0" xfId="5" applyFont="1" applyAlignment="1">
      <alignment horizontal="left" vertical="top" wrapText="1"/>
    </xf>
    <xf numFmtId="0" fontId="4" fillId="6" borderId="53" xfId="5" applyFont="1" applyFill="1" applyBorder="1" applyAlignment="1">
      <alignment horizontal="center" vertical="center" wrapText="1"/>
    </xf>
    <xf numFmtId="0" fontId="4" fillId="6" borderId="55" xfId="5" applyFont="1" applyFill="1" applyBorder="1" applyAlignment="1">
      <alignment horizontal="center" vertical="center" wrapText="1"/>
    </xf>
    <xf numFmtId="0" fontId="4" fillId="6" borderId="56" xfId="5" applyFont="1" applyFill="1" applyBorder="1" applyAlignment="1">
      <alignment horizontal="center" vertical="center" wrapText="1"/>
    </xf>
    <xf numFmtId="0" fontId="4" fillId="7" borderId="57" xfId="5" applyFont="1" applyFill="1" applyBorder="1" applyAlignment="1">
      <alignment horizontal="center" vertical="center" wrapText="1"/>
    </xf>
    <xf numFmtId="0" fontId="4" fillId="7" borderId="55" xfId="5" applyFont="1" applyFill="1" applyBorder="1" applyAlignment="1">
      <alignment horizontal="center" vertical="center" wrapText="1"/>
    </xf>
    <xf numFmtId="0" fontId="4" fillId="7" borderId="58" xfId="5" applyFont="1" applyFill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 wrapText="1"/>
    </xf>
    <xf numFmtId="0" fontId="11" fillId="0" borderId="13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/>
    </xf>
    <xf numFmtId="0" fontId="11" fillId="0" borderId="15" xfId="2" applyFont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5" fillId="0" borderId="49" xfId="2" applyFont="1" applyBorder="1" applyAlignment="1">
      <alignment horizontal="center" vertical="center" wrapText="1"/>
    </xf>
    <xf numFmtId="0" fontId="5" fillId="0" borderId="48" xfId="2" applyFont="1" applyBorder="1" applyAlignment="1">
      <alignment horizontal="center" vertical="center" wrapText="1"/>
    </xf>
    <xf numFmtId="0" fontId="5" fillId="0" borderId="21" xfId="2" applyFont="1" applyBorder="1" applyAlignment="1">
      <alignment horizontal="left" indent="1"/>
    </xf>
    <xf numFmtId="0" fontId="5" fillId="0" borderId="24" xfId="2" applyFont="1" applyBorder="1" applyAlignment="1">
      <alignment horizontal="left" indent="1"/>
    </xf>
    <xf numFmtId="0" fontId="5" fillId="0" borderId="21" xfId="0" applyFont="1" applyBorder="1" applyAlignment="1">
      <alignment horizontal="left" indent="1"/>
    </xf>
    <xf numFmtId="0" fontId="5" fillId="0" borderId="24" xfId="0" applyFont="1" applyBorder="1" applyAlignment="1">
      <alignment horizontal="left" indent="1"/>
    </xf>
    <xf numFmtId="0" fontId="5" fillId="0" borderId="22" xfId="2" applyFont="1" applyBorder="1" applyAlignment="1">
      <alignment horizontal="left" indent="1"/>
    </xf>
    <xf numFmtId="0" fontId="5" fillId="0" borderId="26" xfId="2" applyFont="1" applyBorder="1" applyAlignment="1">
      <alignment horizontal="left" inden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5" fillId="0" borderId="21" xfId="2" applyFont="1" applyBorder="1" applyAlignment="1">
      <alignment horizontal="left" wrapText="1" indent="1"/>
    </xf>
    <xf numFmtId="0" fontId="5" fillId="0" borderId="24" xfId="2" applyFont="1" applyBorder="1" applyAlignment="1">
      <alignment horizontal="left" wrapText="1" inden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5" fillId="0" borderId="14" xfId="2" applyFont="1" applyBorder="1" applyAlignment="1">
      <alignment horizontal="left" indent="1"/>
    </xf>
    <xf numFmtId="0" fontId="5" fillId="0" borderId="4" xfId="2" applyFont="1" applyBorder="1" applyAlignment="1">
      <alignment horizontal="left" indent="1"/>
    </xf>
    <xf numFmtId="0" fontId="12" fillId="0" borderId="39" xfId="2" applyFont="1" applyBorder="1" applyAlignment="1">
      <alignment horizontal="right" indent="2"/>
    </xf>
    <xf numFmtId="0" fontId="12" fillId="0" borderId="38" xfId="2" applyFont="1" applyBorder="1" applyAlignment="1">
      <alignment horizontal="right" indent="2"/>
    </xf>
    <xf numFmtId="0" fontId="12" fillId="0" borderId="35" xfId="2" applyFont="1" applyBorder="1" applyAlignment="1">
      <alignment horizontal="right" indent="2"/>
    </xf>
    <xf numFmtId="0" fontId="12" fillId="0" borderId="28" xfId="2" applyFont="1" applyBorder="1" applyAlignment="1">
      <alignment horizontal="right" indent="2"/>
    </xf>
    <xf numFmtId="0" fontId="5" fillId="0" borderId="49" xfId="2" applyFont="1" applyBorder="1" applyAlignment="1">
      <alignment horizontal="center" wrapText="1"/>
    </xf>
    <xf numFmtId="0" fontId="5" fillId="0" borderId="48" xfId="2" applyFont="1" applyBorder="1" applyAlignment="1">
      <alignment horizontal="center" wrapText="1"/>
    </xf>
    <xf numFmtId="3" fontId="6" fillId="9" borderId="66" xfId="5" applyNumberFormat="1" applyFont="1" applyFill="1" applyBorder="1" applyAlignment="1">
      <alignment horizontal="center" vertical="center"/>
    </xf>
    <xf numFmtId="3" fontId="6" fillId="9" borderId="33" xfId="5" applyNumberFormat="1" applyFont="1" applyFill="1" applyBorder="1" applyAlignment="1">
      <alignment horizontal="center" vertical="center"/>
    </xf>
    <xf numFmtId="164" fontId="6" fillId="9" borderId="23" xfId="5" applyNumberFormat="1" applyFont="1" applyFill="1" applyBorder="1" applyAlignment="1">
      <alignment horizontal="center" vertical="center"/>
    </xf>
    <xf numFmtId="164" fontId="6" fillId="9" borderId="44" xfId="5" applyNumberFormat="1" applyFont="1" applyFill="1" applyBorder="1" applyAlignment="1">
      <alignment horizontal="center" vertical="center"/>
    </xf>
  </cellXfs>
  <cellStyles count="6">
    <cellStyle name="Normal" xfId="0" builtinId="0"/>
    <cellStyle name="Normal 2" xfId="2" xr:uid="{5E73DA33-C74C-4500-9192-278A4595E5F1}"/>
    <cellStyle name="Normal 3" xfId="3" xr:uid="{4962C6BD-14FC-4278-9E47-B601A0F54C44}"/>
    <cellStyle name="Normal 4" xfId="5" xr:uid="{8F1D1A7F-FA72-4790-BF38-9BA9D77AF1BD}"/>
    <cellStyle name="Percent" xfId="1" builtinId="5"/>
    <cellStyle name="Percent 2" xfId="4" xr:uid="{04681F73-6573-4252-A7AD-770AA85C9988}"/>
  </cellStyles>
  <dxfs count="8"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  <dxf>
      <font>
        <color auto="1"/>
      </font>
      <numFmt numFmtId="13" formatCode="0%"/>
      <fill>
        <patternFill patternType="none">
          <bgColor auto="1"/>
        </patternFill>
      </fill>
    </dxf>
    <dxf>
      <numFmt numFmtId="13" formatCode="0%"/>
    </dxf>
  </dxfs>
  <tableStyles count="0" defaultTableStyle="TableStyleMedium2" defaultPivotStyle="PivotStyleLight16"/>
  <colors>
    <mruColors>
      <color rgb="FFEBE8E5"/>
      <color rgb="FF18696D"/>
      <color rgb="FF494644"/>
      <color rgb="FFDB7029"/>
      <color rgb="FFFF6600"/>
      <color rgb="FFCC3300"/>
      <color rgb="FF660066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319D5-5877-4CB2-B93D-503791B32C1F}">
  <sheetPr>
    <pageSetUpPr fitToPage="1"/>
  </sheetPr>
  <dimension ref="B1:L23"/>
  <sheetViews>
    <sheetView showGridLines="0" tabSelected="1" zoomScaleNormal="100" workbookViewId="0">
      <selection activeCell="H10" sqref="H10"/>
    </sheetView>
  </sheetViews>
  <sheetFormatPr defaultColWidth="9.109375" defaultRowHeight="15.6"/>
  <cols>
    <col min="1" max="2" width="9.109375" style="81"/>
    <col min="3" max="3" width="16.88671875" style="81" bestFit="1" customWidth="1"/>
    <col min="4" max="4" width="15.33203125" style="81" customWidth="1"/>
    <col min="5" max="5" width="18.44140625" style="81" bestFit="1" customWidth="1"/>
    <col min="6" max="16384" width="9.109375" style="81"/>
  </cols>
  <sheetData>
    <row r="1" spans="2:12" ht="17.399999999999999">
      <c r="B1" s="80" t="s">
        <v>26</v>
      </c>
    </row>
    <row r="2" spans="2:12">
      <c r="B2" s="82" t="s">
        <v>61</v>
      </c>
    </row>
    <row r="3" spans="2:12" ht="15.75" customHeight="1">
      <c r="C3" s="83"/>
    </row>
    <row r="4" spans="2:12" s="84" customFormat="1" ht="35.25" customHeight="1" thickBot="1">
      <c r="C4" s="85"/>
      <c r="D4" s="138" t="s">
        <v>68</v>
      </c>
      <c r="E4" s="86" t="s">
        <v>69</v>
      </c>
    </row>
    <row r="5" spans="2:12" ht="16.2" thickTop="1">
      <c r="C5" s="87" t="s">
        <v>7</v>
      </c>
      <c r="D5" s="88" t="s">
        <v>64</v>
      </c>
      <c r="E5" s="89" t="s">
        <v>64</v>
      </c>
    </row>
    <row r="6" spans="2:12">
      <c r="C6" s="90" t="s">
        <v>1</v>
      </c>
      <c r="D6" s="91">
        <v>389</v>
      </c>
      <c r="E6" s="92">
        <v>265</v>
      </c>
    </row>
    <row r="7" spans="2:12">
      <c r="C7" s="93" t="s">
        <v>29</v>
      </c>
      <c r="D7" s="94">
        <v>1800</v>
      </c>
      <c r="E7" s="95">
        <v>1265</v>
      </c>
    </row>
    <row r="8" spans="2:12">
      <c r="C8" s="93" t="s">
        <v>33</v>
      </c>
      <c r="D8" s="94">
        <v>918</v>
      </c>
      <c r="E8" s="95">
        <v>653</v>
      </c>
    </row>
    <row r="9" spans="2:12" ht="46.8">
      <c r="C9" s="96" t="s">
        <v>34</v>
      </c>
      <c r="D9" s="94">
        <v>126</v>
      </c>
      <c r="E9" s="95">
        <v>89</v>
      </c>
    </row>
    <row r="10" spans="2:12" ht="31.2">
      <c r="C10" s="96" t="s">
        <v>65</v>
      </c>
      <c r="D10" s="94">
        <v>18</v>
      </c>
      <c r="E10" s="95">
        <v>18</v>
      </c>
    </row>
    <row r="11" spans="2:12" ht="16.2" thickBot="1">
      <c r="C11" s="97" t="s">
        <v>6</v>
      </c>
      <c r="D11" s="98">
        <v>180</v>
      </c>
      <c r="E11" s="99">
        <v>124</v>
      </c>
      <c r="L11" s="100"/>
    </row>
    <row r="13" spans="2:12">
      <c r="B13" s="82" t="s">
        <v>4</v>
      </c>
    </row>
    <row r="14" spans="2:12" ht="15.75" customHeight="1">
      <c r="B14" s="139" t="s">
        <v>70</v>
      </c>
      <c r="C14" s="139"/>
      <c r="D14" s="139"/>
      <c r="E14" s="139"/>
    </row>
    <row r="15" spans="2:12">
      <c r="B15" s="139"/>
      <c r="C15" s="139"/>
      <c r="D15" s="139"/>
      <c r="E15" s="139"/>
    </row>
    <row r="16" spans="2:12">
      <c r="B16" s="139" t="s">
        <v>76</v>
      </c>
      <c r="C16" s="139"/>
      <c r="D16" s="139"/>
      <c r="E16" s="139"/>
      <c r="F16" s="100"/>
      <c r="G16" s="100"/>
    </row>
    <row r="17" spans="2:7" ht="43.8" customHeight="1">
      <c r="B17" s="139"/>
      <c r="C17" s="139"/>
      <c r="D17" s="139"/>
      <c r="E17" s="139"/>
      <c r="F17" s="100"/>
      <c r="G17" s="100"/>
    </row>
    <row r="18" spans="2:7">
      <c r="B18" s="101"/>
      <c r="C18" s="100"/>
      <c r="D18" s="100"/>
      <c r="E18" s="100"/>
      <c r="F18" s="100"/>
      <c r="G18" s="100"/>
    </row>
    <row r="19" spans="2:7">
      <c r="C19" s="100"/>
      <c r="D19" s="100"/>
      <c r="E19" s="100"/>
      <c r="F19" s="100"/>
      <c r="G19" s="100"/>
    </row>
    <row r="20" spans="2:7">
      <c r="B20" s="101"/>
    </row>
    <row r="22" spans="2:7">
      <c r="E22" s="101"/>
      <c r="F22" s="101"/>
    </row>
    <row r="23" spans="2:7" s="101" customFormat="1" ht="22.5" customHeight="1">
      <c r="B23" s="81"/>
      <c r="C23" s="81"/>
      <c r="D23" s="81"/>
      <c r="E23" s="81"/>
      <c r="F23" s="81"/>
    </row>
  </sheetData>
  <mergeCells count="2">
    <mergeCell ref="B14:E15"/>
    <mergeCell ref="B16:E17"/>
  </mergeCells>
  <pageMargins left="0.25" right="0.25" top="0.25" bottom="0.25" header="0.3" footer="0.05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E23C0-FADE-4691-9134-C7DCA14B6393}">
  <dimension ref="B1:Q25"/>
  <sheetViews>
    <sheetView showGridLines="0" zoomScaleNormal="100" workbookViewId="0">
      <selection activeCell="M5" sqref="M5"/>
    </sheetView>
  </sheetViews>
  <sheetFormatPr defaultColWidth="9.109375" defaultRowHeight="15.6"/>
  <cols>
    <col min="1" max="2" width="9.109375" style="81"/>
    <col min="3" max="3" width="26.33203125" style="81" customWidth="1"/>
    <col min="4" max="6" width="9" style="81" customWidth="1"/>
    <col min="7" max="8" width="6.88671875" style="81" bestFit="1" customWidth="1"/>
    <col min="9" max="9" width="7.33203125" style="81" bestFit="1" customWidth="1"/>
    <col min="10" max="16384" width="9.109375" style="81"/>
  </cols>
  <sheetData>
    <row r="1" spans="2:17" ht="17.399999999999999">
      <c r="B1" s="80" t="s">
        <v>27</v>
      </c>
    </row>
    <row r="2" spans="2:17">
      <c r="B2" s="82" t="s">
        <v>61</v>
      </c>
    </row>
    <row r="3" spans="2:17">
      <c r="B3" s="82"/>
    </row>
    <row r="4" spans="2:17" ht="33" customHeight="1">
      <c r="C4" s="102"/>
      <c r="D4" s="140" t="s">
        <v>68</v>
      </c>
      <c r="E4" s="141"/>
      <c r="F4" s="142"/>
      <c r="G4" s="143" t="s">
        <v>71</v>
      </c>
      <c r="H4" s="144"/>
      <c r="I4" s="145"/>
      <c r="J4" s="103"/>
    </row>
    <row r="5" spans="2:17" s="84" customFormat="1" ht="18.600000000000001" thickBot="1">
      <c r="C5" s="104"/>
      <c r="D5" s="105" t="s">
        <v>72</v>
      </c>
      <c r="E5" s="106" t="s">
        <v>0</v>
      </c>
      <c r="F5" s="107" t="s">
        <v>3</v>
      </c>
      <c r="G5" s="108" t="s">
        <v>73</v>
      </c>
      <c r="H5" s="106" t="s">
        <v>0</v>
      </c>
      <c r="I5" s="109" t="s">
        <v>3</v>
      </c>
      <c r="J5" s="81"/>
      <c r="K5" s="81"/>
      <c r="L5" s="81"/>
    </row>
    <row r="6" spans="2:17" ht="16.2" thickTop="1">
      <c r="C6" s="110" t="s">
        <v>1</v>
      </c>
      <c r="D6" s="111">
        <v>272</v>
      </c>
      <c r="E6" s="112">
        <v>117</v>
      </c>
      <c r="F6" s="113">
        <v>389</v>
      </c>
      <c r="G6" s="182">
        <v>201</v>
      </c>
      <c r="H6" s="183">
        <v>64</v>
      </c>
      <c r="I6" s="114">
        <v>265</v>
      </c>
      <c r="J6" s="103"/>
      <c r="L6" s="103"/>
      <c r="O6" s="103"/>
      <c r="P6" s="103"/>
      <c r="Q6" s="103"/>
    </row>
    <row r="7" spans="2:17">
      <c r="C7" s="115" t="s">
        <v>14</v>
      </c>
      <c r="D7" s="116">
        <v>4.7463235855102539</v>
      </c>
      <c r="E7" s="117">
        <v>4.3504271507263184</v>
      </c>
      <c r="F7" s="118">
        <v>4.6272492408752441</v>
      </c>
      <c r="G7" s="184">
        <v>4.9751243591308594</v>
      </c>
      <c r="H7" s="185">
        <v>4.140625</v>
      </c>
      <c r="I7" s="119">
        <v>4.7735848426818848</v>
      </c>
      <c r="L7" s="103"/>
      <c r="O7" s="103"/>
      <c r="P7" s="103"/>
      <c r="Q7" s="103"/>
    </row>
    <row r="8" spans="2:17">
      <c r="C8" s="115" t="s">
        <v>15</v>
      </c>
      <c r="D8" s="116">
        <v>2.4595587253570557</v>
      </c>
      <c r="E8" s="117">
        <v>2.1282050609588623</v>
      </c>
      <c r="F8" s="118">
        <v>2.3598971366882324</v>
      </c>
      <c r="G8" s="184">
        <v>2.6119403839111328</v>
      </c>
      <c r="H8" s="185">
        <v>2</v>
      </c>
      <c r="I8" s="119">
        <v>2.4641509056091309</v>
      </c>
      <c r="J8" s="103"/>
      <c r="K8" s="103"/>
      <c r="L8" s="103"/>
      <c r="O8" s="103"/>
      <c r="P8" s="103"/>
      <c r="Q8" s="103"/>
    </row>
    <row r="9" spans="2:17" ht="31.2">
      <c r="C9" s="120" t="s">
        <v>5</v>
      </c>
      <c r="D9" s="121">
        <v>0.35661765933036804</v>
      </c>
      <c r="E9" s="122">
        <v>0.24786324799060822</v>
      </c>
      <c r="F9" s="123">
        <v>0.32390746474266052</v>
      </c>
      <c r="G9" s="124">
        <v>0.3731343150138855</v>
      </c>
      <c r="H9" s="125">
        <v>0.21875</v>
      </c>
      <c r="I9" s="126">
        <v>0.33584904670715332</v>
      </c>
      <c r="J9" s="103"/>
      <c r="K9" s="103"/>
      <c r="L9" s="103"/>
      <c r="O9" s="103"/>
      <c r="P9" s="103"/>
      <c r="Q9" s="103"/>
    </row>
    <row r="10" spans="2:17" ht="31.2">
      <c r="C10" s="120" t="s">
        <v>60</v>
      </c>
      <c r="D10" s="121">
        <v>0.62790699999999999</v>
      </c>
      <c r="E10" s="122">
        <v>0.4482759</v>
      </c>
      <c r="F10" s="123">
        <v>0.57219249999999999</v>
      </c>
      <c r="G10" s="124">
        <v>0.60621760000000002</v>
      </c>
      <c r="H10" s="125">
        <v>0.546875</v>
      </c>
      <c r="I10" s="126">
        <v>0.59143970000000001</v>
      </c>
      <c r="J10" s="103"/>
      <c r="K10" s="103"/>
      <c r="L10" s="103"/>
      <c r="O10" s="103"/>
      <c r="P10" s="103"/>
      <c r="Q10" s="103"/>
    </row>
    <row r="11" spans="2:17">
      <c r="C11" s="127" t="s">
        <v>28</v>
      </c>
      <c r="D11" s="128">
        <v>28.566177368164063</v>
      </c>
      <c r="E11" s="129">
        <v>31.982906341552734</v>
      </c>
      <c r="F11" s="130">
        <v>29.593830108642578</v>
      </c>
      <c r="G11" s="131">
        <v>26.238805770874023</v>
      </c>
      <c r="H11" s="132">
        <v>29.5625</v>
      </c>
      <c r="I11" s="133">
        <v>27.041509628295898</v>
      </c>
      <c r="J11" s="103"/>
      <c r="K11" s="103"/>
      <c r="L11" s="103"/>
      <c r="O11" s="103"/>
      <c r="P11" s="103"/>
      <c r="Q11" s="103"/>
    </row>
    <row r="12" spans="2:17">
      <c r="C12" s="134"/>
      <c r="D12" s="135"/>
      <c r="E12" s="135"/>
      <c r="F12" s="135"/>
      <c r="J12" s="103"/>
      <c r="K12" s="103"/>
      <c r="L12" s="103"/>
      <c r="M12" s="103"/>
    </row>
    <row r="13" spans="2:17">
      <c r="B13" s="83" t="s">
        <v>4</v>
      </c>
      <c r="J13" s="103"/>
      <c r="K13" s="103"/>
      <c r="L13" s="103"/>
      <c r="M13" s="103"/>
    </row>
    <row r="14" spans="2:17" ht="15.75" customHeight="1">
      <c r="B14" s="139" t="s">
        <v>74</v>
      </c>
      <c r="C14" s="139"/>
      <c r="D14" s="139"/>
      <c r="E14" s="139"/>
      <c r="F14" s="139"/>
      <c r="G14" s="139"/>
      <c r="H14" s="139"/>
      <c r="I14" s="139"/>
      <c r="J14" s="103"/>
      <c r="K14" s="103"/>
      <c r="L14" s="103"/>
      <c r="M14" s="103"/>
    </row>
    <row r="15" spans="2:17">
      <c r="B15" s="139"/>
      <c r="C15" s="139"/>
      <c r="D15" s="139"/>
      <c r="E15" s="139"/>
      <c r="F15" s="139"/>
      <c r="G15" s="139"/>
      <c r="H15" s="139"/>
      <c r="I15" s="139"/>
      <c r="J15" s="103"/>
      <c r="K15" s="103"/>
      <c r="L15" s="103"/>
      <c r="M15" s="103"/>
    </row>
    <row r="16" spans="2:17" ht="15.75" customHeight="1">
      <c r="B16" s="139" t="s">
        <v>75</v>
      </c>
      <c r="C16" s="139"/>
      <c r="D16" s="139"/>
      <c r="E16" s="139"/>
      <c r="F16" s="139"/>
      <c r="G16" s="139"/>
      <c r="H16" s="139"/>
      <c r="I16" s="139"/>
      <c r="J16" s="103"/>
      <c r="K16" s="103"/>
      <c r="L16" s="103"/>
      <c r="M16" s="103"/>
    </row>
    <row r="17" spans="2:9">
      <c r="B17" s="139"/>
      <c r="C17" s="139"/>
      <c r="D17" s="139"/>
      <c r="E17" s="139"/>
      <c r="F17" s="139"/>
      <c r="G17" s="139"/>
      <c r="H17" s="139"/>
      <c r="I17" s="139"/>
    </row>
    <row r="18" spans="2:9" ht="15.75" customHeight="1">
      <c r="B18" s="139" t="s">
        <v>70</v>
      </c>
      <c r="C18" s="139"/>
      <c r="D18" s="139"/>
      <c r="E18" s="139"/>
      <c r="F18" s="139"/>
      <c r="G18" s="139"/>
      <c r="H18" s="139"/>
      <c r="I18" s="139"/>
    </row>
    <row r="19" spans="2:9">
      <c r="B19" s="139"/>
      <c r="C19" s="139"/>
      <c r="D19" s="139"/>
      <c r="E19" s="139"/>
      <c r="F19" s="139"/>
      <c r="G19" s="139"/>
      <c r="H19" s="139"/>
      <c r="I19" s="139"/>
    </row>
    <row r="20" spans="2:9">
      <c r="B20" s="139"/>
      <c r="C20" s="139"/>
      <c r="D20" s="139"/>
      <c r="E20" s="139"/>
      <c r="F20" s="139"/>
      <c r="G20" s="139"/>
      <c r="H20" s="139"/>
      <c r="I20" s="139"/>
    </row>
    <row r="21" spans="2:9">
      <c r="B21" s="139"/>
      <c r="C21" s="139"/>
      <c r="D21" s="139"/>
      <c r="E21" s="139"/>
      <c r="F21" s="139"/>
      <c r="G21" s="139"/>
      <c r="H21" s="139"/>
      <c r="I21" s="139"/>
    </row>
    <row r="23" spans="2:9">
      <c r="B23" s="101"/>
      <c r="G23" s="101"/>
    </row>
    <row r="25" spans="2:9" s="101" customFormat="1" ht="22.5" customHeight="1">
      <c r="B25" s="81"/>
      <c r="C25" s="81"/>
      <c r="D25" s="81"/>
      <c r="E25" s="81"/>
      <c r="F25" s="81"/>
      <c r="G25" s="81"/>
    </row>
  </sheetData>
  <mergeCells count="6">
    <mergeCell ref="B20:I21"/>
    <mergeCell ref="D4:F4"/>
    <mergeCell ref="G4:I4"/>
    <mergeCell ref="B14:I15"/>
    <mergeCell ref="B16:I17"/>
    <mergeCell ref="B18:I19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DD489-3D05-4A3C-91FC-F3462C8812D6}">
  <sheetPr>
    <pageSetUpPr fitToPage="1"/>
  </sheetPr>
  <dimension ref="B1:I49"/>
  <sheetViews>
    <sheetView showGridLines="0" workbookViewId="0"/>
  </sheetViews>
  <sheetFormatPr defaultColWidth="9.109375" defaultRowHeight="13.8"/>
  <cols>
    <col min="1" max="1" width="9.109375" style="5"/>
    <col min="2" max="2" width="7.44140625" style="5" bestFit="1" customWidth="1"/>
    <col min="3" max="3" width="65.6640625" style="5" bestFit="1" customWidth="1"/>
    <col min="4" max="4" width="10" style="8" bestFit="1" customWidth="1"/>
    <col min="5" max="6" width="9.109375" style="5"/>
    <col min="7" max="7" width="8.6640625" style="5" bestFit="1" customWidth="1"/>
    <col min="8" max="8" width="78.5546875" style="5" bestFit="1" customWidth="1"/>
    <col min="9" max="9" width="8.109375" style="5" bestFit="1" customWidth="1"/>
    <col min="10" max="16384" width="9.109375" style="5"/>
  </cols>
  <sheetData>
    <row r="1" spans="2:9" ht="17.399999999999999">
      <c r="B1" s="41" t="s">
        <v>36</v>
      </c>
      <c r="G1" s="41" t="s">
        <v>37</v>
      </c>
    </row>
    <row r="2" spans="2:9" ht="15.6">
      <c r="B2" s="39" t="s">
        <v>61</v>
      </c>
      <c r="D2" s="43"/>
      <c r="G2" s="39" t="s">
        <v>61</v>
      </c>
    </row>
    <row r="3" spans="2:9" ht="15.6">
      <c r="D3" s="43"/>
    </row>
    <row r="4" spans="2:9" ht="16.2" thickBot="1">
      <c r="C4" s="48" t="s">
        <v>25</v>
      </c>
      <c r="D4" s="48" t="s">
        <v>29</v>
      </c>
      <c r="H4" s="48" t="s">
        <v>25</v>
      </c>
      <c r="I4" s="48" t="s">
        <v>29</v>
      </c>
    </row>
    <row r="5" spans="2:9" ht="16.2" thickTop="1">
      <c r="C5" s="49" t="s">
        <v>41</v>
      </c>
      <c r="D5" s="50">
        <v>304</v>
      </c>
      <c r="E5" s="55"/>
      <c r="H5" s="46" t="s">
        <v>41</v>
      </c>
      <c r="I5" s="47">
        <f>SUM(I6:I9)</f>
        <v>304</v>
      </c>
    </row>
    <row r="6" spans="2:9" ht="15.6">
      <c r="C6" s="51" t="s">
        <v>63</v>
      </c>
      <c r="D6" s="52">
        <v>78</v>
      </c>
      <c r="G6" s="1"/>
      <c r="H6" s="42" t="s">
        <v>45</v>
      </c>
      <c r="I6" s="8">
        <v>240</v>
      </c>
    </row>
    <row r="7" spans="2:9" ht="15.6">
      <c r="C7" s="51" t="s">
        <v>62</v>
      </c>
      <c r="D7" s="52">
        <v>64</v>
      </c>
      <c r="H7" s="42" t="s">
        <v>44</v>
      </c>
      <c r="I7" s="8">
        <v>61</v>
      </c>
    </row>
    <row r="8" spans="2:9" ht="16.2" thickBot="1">
      <c r="C8" s="53" t="s">
        <v>66</v>
      </c>
      <c r="D8" s="54">
        <v>84</v>
      </c>
      <c r="H8" s="42" t="s">
        <v>43</v>
      </c>
      <c r="I8" s="8">
        <v>2</v>
      </c>
    </row>
    <row r="9" spans="2:9">
      <c r="C9" s="42"/>
      <c r="H9" s="42" t="s">
        <v>42</v>
      </c>
      <c r="I9" s="8">
        <v>1</v>
      </c>
    </row>
    <row r="10" spans="2:9" ht="15.6">
      <c r="H10" s="44" t="s">
        <v>63</v>
      </c>
      <c r="I10" s="45">
        <f>SUM(I11:I12)</f>
        <v>78</v>
      </c>
    </row>
    <row r="11" spans="2:9">
      <c r="D11" s="5"/>
      <c r="H11" s="42" t="s">
        <v>47</v>
      </c>
      <c r="I11" s="8">
        <v>76</v>
      </c>
    </row>
    <row r="12" spans="2:9">
      <c r="D12" s="5"/>
      <c r="H12" s="42" t="s">
        <v>46</v>
      </c>
      <c r="I12" s="8">
        <v>2</v>
      </c>
    </row>
    <row r="13" spans="2:9" ht="15.6">
      <c r="C13"/>
      <c r="D13"/>
      <c r="H13" s="44" t="s">
        <v>62</v>
      </c>
      <c r="I13" s="45">
        <f>SUM(I14:I16)</f>
        <v>64</v>
      </c>
    </row>
    <row r="14" spans="2:9" ht="14.4">
      <c r="C14"/>
      <c r="D14"/>
      <c r="H14" s="42" t="s">
        <v>50</v>
      </c>
      <c r="I14" s="8">
        <v>39</v>
      </c>
    </row>
    <row r="15" spans="2:9" ht="14.4">
      <c r="C15"/>
      <c r="D15"/>
      <c r="H15" s="42" t="s">
        <v>49</v>
      </c>
      <c r="I15" s="8">
        <v>21</v>
      </c>
    </row>
    <row r="16" spans="2:9" ht="14.4">
      <c r="C16"/>
      <c r="D16"/>
      <c r="H16" s="42" t="s">
        <v>48</v>
      </c>
      <c r="I16" s="8">
        <v>4</v>
      </c>
    </row>
    <row r="17" spans="3:9" ht="15.6">
      <c r="C17"/>
      <c r="D17"/>
      <c r="H17" s="44" t="s">
        <v>66</v>
      </c>
      <c r="I17" s="45">
        <f>SUM(I18:I23)</f>
        <v>84</v>
      </c>
    </row>
    <row r="18" spans="3:9" ht="14.4">
      <c r="C18"/>
      <c r="D18"/>
      <c r="H18" s="42" t="s">
        <v>56</v>
      </c>
      <c r="I18" s="8">
        <v>34</v>
      </c>
    </row>
    <row r="19" spans="3:9" ht="14.4">
      <c r="C19"/>
      <c r="D19"/>
      <c r="H19" s="42" t="s">
        <v>55</v>
      </c>
      <c r="I19" s="8">
        <v>22</v>
      </c>
    </row>
    <row r="20" spans="3:9" ht="14.4">
      <c r="C20"/>
      <c r="D20"/>
      <c r="H20" s="42" t="s">
        <v>54</v>
      </c>
      <c r="I20" s="8">
        <v>13</v>
      </c>
    </row>
    <row r="21" spans="3:9">
      <c r="H21" s="42" t="s">
        <v>53</v>
      </c>
      <c r="I21" s="8">
        <v>8</v>
      </c>
    </row>
    <row r="22" spans="3:9">
      <c r="H22" s="42" t="s">
        <v>52</v>
      </c>
      <c r="I22" s="8">
        <v>6</v>
      </c>
    </row>
    <row r="23" spans="3:9" ht="14.4" thickBot="1">
      <c r="H23" s="136" t="s">
        <v>51</v>
      </c>
      <c r="I23" s="137">
        <v>1</v>
      </c>
    </row>
    <row r="32" spans="3:9">
      <c r="F32" s="42"/>
      <c r="G32" s="8"/>
    </row>
    <row r="49" spans="8:9">
      <c r="H49" s="42"/>
      <c r="I49" s="8"/>
    </row>
  </sheetData>
  <pageMargins left="0.7" right="0.7" top="0.75" bottom="0.75" header="0.3" footer="0.3"/>
  <pageSetup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A00AE-A68C-4C8F-BB97-4816862951CD}">
  <dimension ref="B1:AQ143"/>
  <sheetViews>
    <sheetView showGridLines="0" zoomScaleNormal="100" workbookViewId="0">
      <selection activeCell="U20" sqref="U20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7.88671875" style="10" bestFit="1" customWidth="1"/>
    <col min="5" max="11" width="7.44140625" style="4" bestFit="1" customWidth="1"/>
    <col min="12" max="13" width="10.109375" style="4" bestFit="1" customWidth="1"/>
    <col min="14" max="18" width="7.44140625" style="4" bestFit="1" customWidth="1"/>
    <col min="19" max="19" width="8.44140625" style="4" bestFit="1" customWidth="1"/>
    <col min="20" max="24" width="9.109375" style="5"/>
    <col min="25" max="25" width="28.88671875" style="5" customWidth="1"/>
    <col min="26" max="16384" width="9.109375" style="5"/>
  </cols>
  <sheetData>
    <row r="1" spans="2:43" ht="17.399999999999999">
      <c r="B1" s="40" t="s">
        <v>38</v>
      </c>
      <c r="C1" s="7"/>
    </row>
    <row r="2" spans="2:43" ht="15.6">
      <c r="B2" s="2" t="str">
        <f>_xlfn.CONCAT("- Cases Charged with ",C5," -")</f>
        <v>- Cases Charged with Armed Robbery (ARM)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43">
      <c r="B3" s="39" t="s">
        <v>61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43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43" s="4" customFormat="1" ht="29.25" customHeight="1">
      <c r="B5" s="74" t="s">
        <v>40</v>
      </c>
      <c r="C5" s="170" t="s">
        <v>41</v>
      </c>
      <c r="D5" s="171"/>
      <c r="E5" s="165" t="s">
        <v>12</v>
      </c>
      <c r="F5" s="166"/>
      <c r="G5" s="167"/>
      <c r="H5" s="165" t="s">
        <v>8</v>
      </c>
      <c r="I5" s="166"/>
      <c r="J5" s="167"/>
      <c r="K5" s="165" t="s">
        <v>9</v>
      </c>
      <c r="L5" s="166"/>
      <c r="M5" s="167"/>
      <c r="N5" s="165" t="s">
        <v>10</v>
      </c>
      <c r="O5" s="166"/>
      <c r="P5" s="166"/>
      <c r="Q5" s="165" t="s">
        <v>11</v>
      </c>
      <c r="R5" s="166"/>
      <c r="S5" s="16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2:43" ht="15" thickBot="1">
      <c r="B6" s="10"/>
      <c r="C6" s="172"/>
      <c r="D6" s="173"/>
      <c r="E6" s="30" t="s">
        <v>13</v>
      </c>
      <c r="F6" s="11" t="s">
        <v>0</v>
      </c>
      <c r="G6" s="32" t="s">
        <v>30</v>
      </c>
      <c r="H6" s="30" t="s">
        <v>13</v>
      </c>
      <c r="I6" s="11" t="s">
        <v>0</v>
      </c>
      <c r="J6" s="32" t="s">
        <v>30</v>
      </c>
      <c r="K6" s="30" t="s">
        <v>13</v>
      </c>
      <c r="L6" s="11" t="s">
        <v>0</v>
      </c>
      <c r="M6" s="32" t="s">
        <v>30</v>
      </c>
      <c r="N6" s="30" t="s">
        <v>13</v>
      </c>
      <c r="O6" s="11" t="s">
        <v>0</v>
      </c>
      <c r="P6" s="32" t="s">
        <v>30</v>
      </c>
      <c r="Q6" s="30" t="s">
        <v>13</v>
      </c>
      <c r="R6" s="11" t="s">
        <v>0</v>
      </c>
      <c r="S6" s="32" t="s">
        <v>30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2:43" ht="15" thickTop="1">
      <c r="B7" s="10"/>
      <c r="C7" s="174" t="str">
        <f>_xlfn.CONCAT("Cases Charged with ",B5)</f>
        <v>Cases Charged with ARM</v>
      </c>
      <c r="D7" s="175"/>
      <c r="E7" s="25">
        <v>140</v>
      </c>
      <c r="F7" s="18">
        <v>39</v>
      </c>
      <c r="G7" s="65" t="s">
        <v>2</v>
      </c>
      <c r="H7" s="25">
        <v>27</v>
      </c>
      <c r="I7" s="18">
        <v>11</v>
      </c>
      <c r="J7" s="65" t="s">
        <v>2</v>
      </c>
      <c r="K7" s="25">
        <v>30</v>
      </c>
      <c r="L7" s="18">
        <v>5</v>
      </c>
      <c r="M7" s="65" t="s">
        <v>2</v>
      </c>
      <c r="N7" s="25">
        <v>47</v>
      </c>
      <c r="O7" s="18">
        <v>12</v>
      </c>
      <c r="P7" s="65" t="s">
        <v>2</v>
      </c>
      <c r="Q7" s="25">
        <v>36</v>
      </c>
      <c r="R7" s="18">
        <v>11</v>
      </c>
      <c r="S7" s="65" t="s">
        <v>2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2:43" ht="14.4">
      <c r="B8"/>
      <c r="C8" s="176" t="s">
        <v>16</v>
      </c>
      <c r="D8" s="177"/>
      <c r="E8" s="56">
        <v>63</v>
      </c>
      <c r="F8" s="57">
        <v>16</v>
      </c>
      <c r="G8" s="66" t="s">
        <v>2</v>
      </c>
      <c r="H8" s="56">
        <v>11</v>
      </c>
      <c r="I8" s="57">
        <v>7</v>
      </c>
      <c r="J8" s="66" t="s">
        <v>2</v>
      </c>
      <c r="K8" s="56">
        <v>5</v>
      </c>
      <c r="L8" s="57" t="s">
        <v>2</v>
      </c>
      <c r="M8" s="66" t="s">
        <v>2</v>
      </c>
      <c r="N8" s="56">
        <v>31</v>
      </c>
      <c r="O8" s="57">
        <v>1</v>
      </c>
      <c r="P8" s="66" t="s">
        <v>2</v>
      </c>
      <c r="Q8" s="56">
        <v>16</v>
      </c>
      <c r="R8" s="57">
        <v>8</v>
      </c>
      <c r="S8" s="66" t="s">
        <v>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2:43" ht="14.4">
      <c r="B9"/>
      <c r="C9" s="178" t="s">
        <v>17</v>
      </c>
      <c r="D9" s="179"/>
      <c r="E9" s="35">
        <v>77</v>
      </c>
      <c r="F9" s="22">
        <v>23</v>
      </c>
      <c r="G9" s="67" t="s">
        <v>2</v>
      </c>
      <c r="H9" s="35">
        <v>16</v>
      </c>
      <c r="I9" s="22">
        <v>4</v>
      </c>
      <c r="J9" s="67" t="s">
        <v>2</v>
      </c>
      <c r="K9" s="35">
        <v>25</v>
      </c>
      <c r="L9" s="22">
        <v>5</v>
      </c>
      <c r="M9" s="67" t="s">
        <v>2</v>
      </c>
      <c r="N9" s="35">
        <v>16</v>
      </c>
      <c r="O9" s="22">
        <v>11</v>
      </c>
      <c r="P9" s="67" t="s">
        <v>2</v>
      </c>
      <c r="Q9" s="35">
        <v>20</v>
      </c>
      <c r="R9" s="22">
        <v>3</v>
      </c>
      <c r="S9" s="67" t="s">
        <v>2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2:43" ht="15" customHeight="1">
      <c r="B10"/>
      <c r="C10" s="168" t="str">
        <f>_xlfn.CONCAT(B5, " Charges Dismissed (%)")</f>
        <v>ARM Charges Dismissed (%)</v>
      </c>
      <c r="D10" s="169"/>
      <c r="E10" s="27">
        <v>0.58170068264007568</v>
      </c>
      <c r="F10" s="20">
        <v>0.54700857400894165</v>
      </c>
      <c r="G10" s="68">
        <f>IF(AND(E10&gt;0,NOT(E10="-"),F10&gt;0,NOT(F10="-")),(E10-F10)/F10, "-")</f>
        <v>6.342150796080015E-2</v>
      </c>
      <c r="H10" s="27">
        <v>0.64814811944961548</v>
      </c>
      <c r="I10" s="20">
        <v>0.34848484396934509</v>
      </c>
      <c r="J10" s="68">
        <f>IF(AND(H10&gt;0,NOT(H10="-"),I10&gt;0,NOT(I10="-")),(H10-I10)/I10, "-")</f>
        <v>0.85990332338995679</v>
      </c>
      <c r="K10" s="27">
        <v>0.69999998807907104</v>
      </c>
      <c r="L10" s="20">
        <v>0.80000001192092896</v>
      </c>
      <c r="M10" s="68">
        <f>IF(AND(K10&gt;0,NOT(K10="-"),L10&gt;0,NOT(L10="-")),(K10-L10)/L10, "-")</f>
        <v>-0.12500002793967682</v>
      </c>
      <c r="N10" s="27">
        <v>0.47234043478965759</v>
      </c>
      <c r="O10" s="20">
        <v>0.4166666567325592</v>
      </c>
      <c r="P10" s="68">
        <f>IF(AND(N10&gt;0,NOT(N10="-"),O10&gt;0,NOT(O10="-")),(N10-O10)/O10, "-")</f>
        <v>0.13361707052271535</v>
      </c>
      <c r="Q10" s="27">
        <v>0.57605820894241333</v>
      </c>
      <c r="R10" s="20">
        <v>0.77272725105285645</v>
      </c>
      <c r="S10" s="68">
        <f>IF(AND(Q10&gt;0,NOT(Q10="-"),R10&gt;0,NOT(R10="-")),(Q10-R10)/R10, "-")</f>
        <v>-0.25451288516417347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2:43" ht="14.4">
      <c r="B11"/>
      <c r="C11" s="155" t="str">
        <f>_xlfn.CONCAT(B5, " Charges Plea  (%)")</f>
        <v>ARM Charges Plea  (%)</v>
      </c>
      <c r="D11" s="156"/>
      <c r="E11" s="27">
        <v>0.32187074422836304</v>
      </c>
      <c r="F11" s="20">
        <v>0.35042735934257507</v>
      </c>
      <c r="G11" s="68">
        <f>IF(AND(E11&gt;0,NOT(E11="-"),F11&gt;0,NOT(F11="-")),(E11-F11)/F11, "-")</f>
        <v>-8.1490826423445184E-2</v>
      </c>
      <c r="H11" s="27">
        <v>0.27777779102325439</v>
      </c>
      <c r="I11" s="20">
        <v>0.56060606241226196</v>
      </c>
      <c r="J11" s="68">
        <f>IF(AND(H11&gt;0,NOT(H11="-"),I11&gt;0,NOT(I11="-")),(H11-I11)/I11, "-")</f>
        <v>-0.50450448247386159</v>
      </c>
      <c r="K11" s="27">
        <v>0.30000001192092896</v>
      </c>
      <c r="L11" s="20">
        <v>0.20000000298023224</v>
      </c>
      <c r="M11" s="68">
        <f>IF(AND(K11&gt;0,NOT(K11="-"),L11&gt;0,NOT(L11="-")),(K11-L11)/L11, "-")</f>
        <v>0.50000003725290243</v>
      </c>
      <c r="N11" s="27">
        <v>0.40000000596046448</v>
      </c>
      <c r="O11" s="20">
        <v>0.5</v>
      </c>
      <c r="P11" s="68">
        <f>IF(AND(N11&gt;0,NOT(N11="-"),O11&gt;0,NOT(O11="-")),(N11-O11)/O11, "-")</f>
        <v>-0.19999998807907104</v>
      </c>
      <c r="Q11" s="27">
        <v>0.27116402983665466</v>
      </c>
      <c r="R11" s="20">
        <v>4.5454546809196472E-2</v>
      </c>
      <c r="S11" s="68">
        <f>IF(AND(Q11&gt;0,NOT(Q11="-"),R11&gt;0,NOT(R11="-")),(Q11-R11)/R11, "-")</f>
        <v>4.9656084786174155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2:43" ht="29.25" customHeight="1">
      <c r="B12"/>
      <c r="C12" s="168" t="s">
        <v>31</v>
      </c>
      <c r="D12" s="169"/>
      <c r="E12" s="27">
        <v>0.34999999403953552</v>
      </c>
      <c r="F12" s="20">
        <v>0.25641027092933655</v>
      </c>
      <c r="G12" s="68">
        <f>IF(AND(E12&gt;0,NOT(E12="-"),F12&gt;0,NOT(F12="-")),(E12-F12)/F12, "-")</f>
        <v>0.36499989946187111</v>
      </c>
      <c r="H12" s="27">
        <v>0.3333333432674408</v>
      </c>
      <c r="I12" s="20">
        <v>0.18181818723678589</v>
      </c>
      <c r="J12" s="68">
        <f>IF(AND(H12&gt;0,NOT(H12="-"),I12&gt;0,NOT(I12="-")),(H12-I12)/I12, "-")</f>
        <v>0.83333333333333337</v>
      </c>
      <c r="K12" s="27">
        <v>0.36666667461395264</v>
      </c>
      <c r="L12" s="20">
        <v>0.40000000596046448</v>
      </c>
      <c r="M12" s="68">
        <f>IF(AND(K12&gt;0,NOT(K12="-"),L12&gt;0,NOT(L12="-")),(K12-L12)/L12, "-")</f>
        <v>-8.3333327124516257E-2</v>
      </c>
      <c r="N12" s="27">
        <v>0.3404255211353302</v>
      </c>
      <c r="O12" s="20">
        <v>0.5</v>
      </c>
      <c r="P12" s="68">
        <f>IF(AND(N12&gt;0,NOT(N12="-"),O12&gt;0,NOT(O12="-")),(N12-O12)/O12, "-")</f>
        <v>-0.3191489577293396</v>
      </c>
      <c r="Q12" s="27">
        <v>0.3611111044883728</v>
      </c>
      <c r="R12" s="20">
        <v>0</v>
      </c>
      <c r="S12" s="68" t="str">
        <f>IF(AND(Q12&gt;0,NOT(Q12="-"),R12&gt;0,NOT(R12="-")),(Q12-R12)/R12, "-")</f>
        <v>-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2:43" ht="14.4">
      <c r="B13"/>
      <c r="C13" s="155" t="s">
        <v>14</v>
      </c>
      <c r="D13" s="156"/>
      <c r="E13" s="28">
        <v>4.635714054107666</v>
      </c>
      <c r="F13" s="21">
        <v>3.846153736114502</v>
      </c>
      <c r="G13" s="68">
        <f>IF(AND(E13&gt;0,NOT(E13="-"),F13&gt;0,NOT(F13="-")),(E13-F13)/F13, "-")</f>
        <v>0.20528568855149332</v>
      </c>
      <c r="H13" s="28">
        <v>4.1111111640930176</v>
      </c>
      <c r="I13" s="21">
        <v>3.9090909957885742</v>
      </c>
      <c r="J13" s="68">
        <f>IF(AND(H13&gt;0,NOT(H13="-"),I13&gt;0,NOT(I13="-")),(H13-I13)/I13, "-")</f>
        <v>5.1679576792171902E-2</v>
      </c>
      <c r="K13" s="28">
        <v>4.4666666984558105</v>
      </c>
      <c r="L13" s="21">
        <v>5.1999998092651367</v>
      </c>
      <c r="M13" s="68">
        <f>IF(AND(K13&gt;0,NOT(K13="-"),L13&gt;0,NOT(L13="-")),(K13-L13)/L13, "-")</f>
        <v>-0.14102560340535103</v>
      </c>
      <c r="N13" s="28">
        <v>5.2553191184997559</v>
      </c>
      <c r="O13" s="21">
        <v>3.1666667461395264</v>
      </c>
      <c r="P13" s="68">
        <f>IF(AND(N13&gt;0,NOT(N13="-"),O13&gt;0,NOT(O13="-")),(N13-O13)/O13, "-")</f>
        <v>0.65957441682377826</v>
      </c>
      <c r="Q13" s="28">
        <v>4.3611111640930176</v>
      </c>
      <c r="R13" s="21">
        <v>3.9090909957885742</v>
      </c>
      <c r="S13" s="68">
        <f>IF(AND(Q13&gt;0,NOT(Q13="-"),R13&gt;0,NOT(R13="-")),(Q13-R13)/R13, "-")</f>
        <v>0.11563306374587427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2:43" ht="14.4">
      <c r="B14"/>
      <c r="C14" s="157" t="s">
        <v>15</v>
      </c>
      <c r="D14" s="158"/>
      <c r="E14" s="28">
        <v>2.2999999523162842</v>
      </c>
      <c r="F14" s="21">
        <v>1.8974359035491943</v>
      </c>
      <c r="G14" s="68">
        <f>IF(AND(E14&gt;0,NOT(E14="-"),F14&gt;0,NOT(F14="-")),(E14-F14)/F14, "-")</f>
        <v>0.21216213312612311</v>
      </c>
      <c r="H14" s="28">
        <v>2</v>
      </c>
      <c r="I14" s="21">
        <v>1.5454545021057129</v>
      </c>
      <c r="J14" s="68">
        <f>IF(AND(H14&gt;0,NOT(H14="-"),I14&gt;0,NOT(I14="-")),(H14-I14)/I14, "-")</f>
        <v>0.29411768335784699</v>
      </c>
      <c r="K14" s="28">
        <v>1.9666666984558105</v>
      </c>
      <c r="L14" s="21">
        <v>3</v>
      </c>
      <c r="M14" s="68">
        <f>IF(AND(K14&gt;0,NOT(K14="-"),L14&gt;0,NOT(L14="-")),(K14-L14)/L14, "-")</f>
        <v>-0.34444443384806317</v>
      </c>
      <c r="N14" s="28">
        <v>2.7872340679168701</v>
      </c>
      <c r="O14" s="21">
        <v>1.75</v>
      </c>
      <c r="P14" s="68">
        <f>IF(AND(N14&gt;0,NOT(N14="-"),O14&gt;0,NOT(O14="-")),(N14-O14)/O14, "-")</f>
        <v>0.59270518166678288</v>
      </c>
      <c r="Q14" s="28">
        <v>2.1666667461395264</v>
      </c>
      <c r="R14" s="21">
        <v>1.9090908765792847</v>
      </c>
      <c r="S14" s="68">
        <f>IF(AND(Q14&gt;0,NOT(Q14="-"),R14&gt;0,NOT(R14="-")),(Q14-R14)/R14, "-")</f>
        <v>0.13492069587685998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2:43" ht="14.4">
      <c r="B15"/>
      <c r="C15" s="155" t="str">
        <f>_xlfn.CONCAT("Cases Convicted of ",B5)</f>
        <v>Cases Convicted of ARM</v>
      </c>
      <c r="D15" s="156"/>
      <c r="E15" s="26">
        <v>66</v>
      </c>
      <c r="F15" s="19">
        <v>19</v>
      </c>
      <c r="G15" s="64" t="s">
        <v>2</v>
      </c>
      <c r="H15" s="26">
        <v>10</v>
      </c>
      <c r="I15" s="19">
        <v>8</v>
      </c>
      <c r="J15" s="64" t="s">
        <v>2</v>
      </c>
      <c r="K15" s="26">
        <v>10</v>
      </c>
      <c r="L15" s="19">
        <v>1</v>
      </c>
      <c r="M15" s="64" t="s">
        <v>2</v>
      </c>
      <c r="N15" s="26">
        <v>30</v>
      </c>
      <c r="O15" s="19">
        <v>7</v>
      </c>
      <c r="P15" s="64" t="s">
        <v>2</v>
      </c>
      <c r="Q15" s="26">
        <v>16</v>
      </c>
      <c r="R15" s="19">
        <v>3</v>
      </c>
      <c r="S15" s="64" t="s">
        <v>2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2:43" ht="14.4">
      <c r="B16"/>
      <c r="C16" s="159" t="str">
        <f>_xlfn.CONCAT("Cases Convicted of ",B5, " (%)")</f>
        <v>Cases Convicted of ARM (%)</v>
      </c>
      <c r="D16" s="160"/>
      <c r="E16" s="33">
        <v>0.47142857313156128</v>
      </c>
      <c r="F16" s="24">
        <v>0.48717948794364929</v>
      </c>
      <c r="G16" s="69">
        <f>IF(AND(E16&gt;0,NOT(E16="-"),F16&gt;0,NOT(F16="-")),(E16-F16)/F16, "-")</f>
        <v>-3.2330825089889409E-2</v>
      </c>
      <c r="H16" s="33">
        <v>0.37037035822868347</v>
      </c>
      <c r="I16" s="24">
        <v>0.72727274894714355</v>
      </c>
      <c r="J16" s="69">
        <f>IF(AND(H16&gt;0,NOT(H16="-"),I16&gt;0,NOT(I16="-")),(H16-I16)/I16, "-")</f>
        <v>-0.49074077261266791</v>
      </c>
      <c r="K16" s="33">
        <v>0.3333333432674408</v>
      </c>
      <c r="L16" s="24">
        <v>0.20000000298023224</v>
      </c>
      <c r="M16" s="69">
        <f>IF(AND(K16&gt;0,NOT(K16="-"),L16&gt;0,NOT(L16="-")),(K16-L16)/L16, "-")</f>
        <v>0.66666669150193492</v>
      </c>
      <c r="N16" s="33">
        <v>0.63829785585403442</v>
      </c>
      <c r="O16" s="24">
        <v>0.58333331346511841</v>
      </c>
      <c r="P16" s="69">
        <f>IF(AND(N16&gt;0,NOT(N16="-"),O16&gt;0,NOT(O16="-")),(N16-O16)/O16, "-")</f>
        <v>9.4224933018852403E-2</v>
      </c>
      <c r="Q16" s="33">
        <v>0.4444444477558136</v>
      </c>
      <c r="R16" s="24">
        <v>0.27272728085517883</v>
      </c>
      <c r="S16" s="69">
        <f>IF(AND(Q16&gt;0,NOT(Q16="-"),R16&gt;0,NOT(R16="-")),(Q16-R16)/R16, "-")</f>
        <v>0.62962959320457001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2:43" ht="14.4">
      <c r="B17"/>
      <c r="D17" s="5"/>
      <c r="E17" s="15"/>
      <c r="K17" s="15"/>
      <c r="Q17" s="15"/>
      <c r="U17"/>
    </row>
    <row r="18" spans="2:43" ht="17.399999999999999">
      <c r="B18" s="40" t="s">
        <v>39</v>
      </c>
      <c r="D18" s="5"/>
      <c r="E18" s="15"/>
      <c r="K18" s="15"/>
      <c r="Q18" s="15"/>
      <c r="U18"/>
    </row>
    <row r="19" spans="2:43" ht="15.6">
      <c r="B19" s="2" t="str">
        <f>_xlfn.CONCAT("- Cases Convicted of ",C22,", Excluding Habitual 4th Offenders and Life Sentences -")</f>
        <v>- Cases Convicted of Armed Robbery (ARM), Excluding Habitual 4th Offenders and Life Sentences -</v>
      </c>
      <c r="D19" s="5"/>
      <c r="E19" s="15"/>
      <c r="K19" s="15"/>
      <c r="Q19" s="15"/>
      <c r="U19"/>
    </row>
    <row r="20" spans="2:43" ht="14.4">
      <c r="B20" s="39" t="s">
        <v>61</v>
      </c>
      <c r="D20" s="5"/>
      <c r="E20" s="15"/>
      <c r="K20" s="15"/>
      <c r="Q20" s="15"/>
      <c r="U20"/>
    </row>
    <row r="21" spans="2:43" ht="14.4">
      <c r="B21"/>
      <c r="D21" s="5"/>
      <c r="U21"/>
    </row>
    <row r="22" spans="2:43" s="4" customFormat="1" ht="29.25" customHeight="1">
      <c r="B22" s="17"/>
      <c r="C22" s="161" t="str">
        <f>C5</f>
        <v>Armed Robbery (ARM)</v>
      </c>
      <c r="D22" s="162"/>
      <c r="E22" s="150" t="s">
        <v>12</v>
      </c>
      <c r="F22" s="151"/>
      <c r="G22" s="152"/>
      <c r="H22" s="150" t="s">
        <v>8</v>
      </c>
      <c r="I22" s="151"/>
      <c r="J22" s="152"/>
      <c r="K22" s="150" t="s">
        <v>9</v>
      </c>
      <c r="L22" s="151"/>
      <c r="M22" s="152"/>
      <c r="N22" s="150" t="s">
        <v>10</v>
      </c>
      <c r="O22" s="151"/>
      <c r="P22" s="152"/>
      <c r="Q22" s="150" t="s">
        <v>11</v>
      </c>
      <c r="R22" s="151"/>
      <c r="S22" s="15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</row>
    <row r="23" spans="2:43" ht="15" thickBot="1">
      <c r="B23"/>
      <c r="C23" s="163"/>
      <c r="D23" s="164"/>
      <c r="E23" s="30" t="s">
        <v>13</v>
      </c>
      <c r="F23" s="31" t="s">
        <v>0</v>
      </c>
      <c r="G23" s="32" t="s">
        <v>30</v>
      </c>
      <c r="H23" s="30" t="s">
        <v>13</v>
      </c>
      <c r="I23" s="31" t="s">
        <v>0</v>
      </c>
      <c r="J23" s="32" t="s">
        <v>30</v>
      </c>
      <c r="K23" s="30" t="s">
        <v>13</v>
      </c>
      <c r="L23" s="31" t="s">
        <v>0</v>
      </c>
      <c r="M23" s="32" t="s">
        <v>30</v>
      </c>
      <c r="N23" s="30" t="s">
        <v>13</v>
      </c>
      <c r="O23" s="31" t="s">
        <v>0</v>
      </c>
      <c r="P23" s="32" t="s">
        <v>30</v>
      </c>
      <c r="Q23" s="30" t="s">
        <v>13</v>
      </c>
      <c r="R23" s="31" t="s">
        <v>0</v>
      </c>
      <c r="S23" s="32" t="s">
        <v>30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2:43" ht="15" thickTop="1">
      <c r="C24" s="153" t="str">
        <f>_xlfn.CONCAT("Cases Convicted of ",B5,"*")</f>
        <v>Cases Convicted of ARM*</v>
      </c>
      <c r="D24" s="154"/>
      <c r="E24" s="61">
        <v>42</v>
      </c>
      <c r="F24" s="62">
        <v>15</v>
      </c>
      <c r="G24" s="63" t="s">
        <v>2</v>
      </c>
      <c r="H24" s="61">
        <v>8</v>
      </c>
      <c r="I24" s="62">
        <v>8</v>
      </c>
      <c r="J24" s="63" t="s">
        <v>2</v>
      </c>
      <c r="K24" s="61">
        <v>7</v>
      </c>
      <c r="L24" s="62">
        <v>0</v>
      </c>
      <c r="M24" s="63" t="s">
        <v>2</v>
      </c>
      <c r="N24" s="61">
        <v>22</v>
      </c>
      <c r="O24" s="62">
        <v>5</v>
      </c>
      <c r="P24" s="63" t="s">
        <v>2</v>
      </c>
      <c r="Q24" s="61">
        <v>5</v>
      </c>
      <c r="R24" s="62">
        <v>2</v>
      </c>
      <c r="S24" s="63" t="s">
        <v>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2:43" ht="14.4">
      <c r="C25" s="146" t="s">
        <v>21</v>
      </c>
      <c r="D25" s="58" t="s">
        <v>1</v>
      </c>
      <c r="E25" s="35">
        <v>42</v>
      </c>
      <c r="F25" s="22">
        <v>15</v>
      </c>
      <c r="G25" s="36" t="s">
        <v>2</v>
      </c>
      <c r="H25" s="35">
        <v>8</v>
      </c>
      <c r="I25" s="22">
        <v>8</v>
      </c>
      <c r="J25" s="36" t="s">
        <v>2</v>
      </c>
      <c r="K25" s="35">
        <v>7</v>
      </c>
      <c r="L25" s="22" t="s">
        <v>2</v>
      </c>
      <c r="M25" s="36" t="s">
        <v>2</v>
      </c>
      <c r="N25" s="35">
        <v>22</v>
      </c>
      <c r="O25" s="22">
        <v>5</v>
      </c>
      <c r="P25" s="36" t="s">
        <v>2</v>
      </c>
      <c r="Q25" s="35">
        <v>5</v>
      </c>
      <c r="R25" s="22">
        <v>2</v>
      </c>
      <c r="S25" s="36" t="s">
        <v>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2:43" ht="14.4">
      <c r="C26" s="146"/>
      <c r="D26" s="37" t="s">
        <v>20</v>
      </c>
      <c r="E26" s="75">
        <f>E25/E$24</f>
        <v>1</v>
      </c>
      <c r="F26" s="76">
        <f>F25/F$24</f>
        <v>1</v>
      </c>
      <c r="G26" s="77">
        <f>IF(AND(E26&gt;0,NOT(E26="-"),F26&gt;0,NOT(F26="-")),(E26-F26)/F26, "-")</f>
        <v>0</v>
      </c>
      <c r="H26" s="78">
        <f>H25/H$24</f>
        <v>1</v>
      </c>
      <c r="I26" s="76">
        <f>I25/I$24</f>
        <v>1</v>
      </c>
      <c r="J26" s="77">
        <f>IF(AND(H26&gt;0,NOT(H26="-"),I26&gt;0,NOT(I26="-")),(H26-I26)/I26, "-")</f>
        <v>0</v>
      </c>
      <c r="K26" s="78">
        <f>K25/K$24</f>
        <v>1</v>
      </c>
      <c r="L26" s="76" t="s">
        <v>2</v>
      </c>
      <c r="M26" s="77" t="str">
        <f>IF(AND(K26&gt;0,NOT(K26="-"),L26&gt;0,NOT(L26="-")),(K26-L26)/L26, "-")</f>
        <v>-</v>
      </c>
      <c r="N26" s="78">
        <f>N25/N$24</f>
        <v>1</v>
      </c>
      <c r="O26" s="76">
        <f>O25/O$24</f>
        <v>1</v>
      </c>
      <c r="P26" s="77">
        <f>IF(AND(N26&gt;0,NOT(N26="-"),O26&gt;0,NOT(O26="-")),(N26-O26)/O26, "-")</f>
        <v>0</v>
      </c>
      <c r="Q26" s="78">
        <f>Q25/Q$24</f>
        <v>1</v>
      </c>
      <c r="R26" s="76">
        <f>R25/R$24</f>
        <v>1</v>
      </c>
      <c r="S26" s="77">
        <f>IF(AND(Q26&gt;0,NOT(Q26="-"),R26&gt;0,NOT(R26="-")),(Q26-R26)/R26, "-")</f>
        <v>0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43" ht="29.25" customHeight="1">
      <c r="C27" s="146"/>
      <c r="D27" s="38" t="s">
        <v>24</v>
      </c>
      <c r="E27" s="28">
        <v>9.8134918212890625</v>
      </c>
      <c r="F27" s="21">
        <v>4.8611111640930176</v>
      </c>
      <c r="G27" s="68">
        <f>IF(AND(E27&gt;0,NOT(E27="-"),F27&gt;0,NOT(F27="-")),(E27-F27)/F27, "-")</f>
        <v>1.0187754383765582</v>
      </c>
      <c r="H27" s="28">
        <v>9.6666669845581055</v>
      </c>
      <c r="I27" s="21">
        <v>4.15625</v>
      </c>
      <c r="J27" s="68">
        <f>IF(AND(H27&gt;0,NOT(H27="-"),I27&gt;0,NOT(I27="-")),(H27-I27)/I27, "-")</f>
        <v>1.3258146128260104</v>
      </c>
      <c r="K27" s="28">
        <v>6.1071429252624512</v>
      </c>
      <c r="L27" s="21" t="s">
        <v>2</v>
      </c>
      <c r="M27" s="68" t="str">
        <f>IF(AND(K27&gt;0,NOT(K27="-"),L27&gt;0,NOT(L27="-")),(K27-L27)/L27, "-")</f>
        <v>-</v>
      </c>
      <c r="N27" s="28">
        <v>10.071969985961914</v>
      </c>
      <c r="O27" s="21">
        <v>4.6833333969116211</v>
      </c>
      <c r="P27" s="68">
        <f>IF(AND(N27&gt;0,NOT(N27="-"),O27&gt;0,NOT(O27="-")),(N27-O27)/O27, "-")</f>
        <v>1.1505985443196884</v>
      </c>
      <c r="Q27" s="28">
        <v>14.100000381469727</v>
      </c>
      <c r="R27" s="21">
        <v>8.125</v>
      </c>
      <c r="S27" s="68">
        <f>IF(AND(Q27&gt;0,NOT(Q27="-"),R27&gt;0,NOT(R27="-")),(Q27-R27)/R27, "-")</f>
        <v>0.73538466233473554</v>
      </c>
      <c r="T27" s="12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43" ht="28.2">
      <c r="C28" s="149"/>
      <c r="D28" s="71" t="s">
        <v>18</v>
      </c>
      <c r="E28" s="34">
        <v>23.744047164916992</v>
      </c>
      <c r="F28" s="23">
        <v>18.899999618530273</v>
      </c>
      <c r="G28" s="69">
        <f>IF(AND(E28&gt;0,NOT(E28="-"),F28&gt;0,NOT(F28="-")),(E28-F28)/F28, "-")</f>
        <v>0.25629881715116182</v>
      </c>
      <c r="H28" s="34">
        <v>24.875</v>
      </c>
      <c r="I28" s="23">
        <v>19.9375</v>
      </c>
      <c r="J28" s="69">
        <f>IF(AND(H28&gt;0,NOT(H28="-"),I28&gt;0,NOT(I28="-")),(H28-I28)/I28, "-")</f>
        <v>0.2476489028213166</v>
      </c>
      <c r="K28" s="34">
        <v>17.714284896850586</v>
      </c>
      <c r="L28" s="23" t="s">
        <v>2</v>
      </c>
      <c r="M28" s="69" t="str">
        <f>IF(AND(K28&gt;0,NOT(K28="-"),L28&gt;0,NOT(L28="-")),(K28-L28)/L28, "-")</f>
        <v>-</v>
      </c>
      <c r="N28" s="34">
        <v>23.590909957885742</v>
      </c>
      <c r="O28" s="23">
        <v>16</v>
      </c>
      <c r="P28" s="69">
        <f>IF(AND(N28&gt;0,NOT(N28="-"),O28&gt;0,NOT(O28="-")),(N28-O28)/O28, "-")</f>
        <v>0.47443187236785889</v>
      </c>
      <c r="Q28" s="34">
        <v>31.049999237060547</v>
      </c>
      <c r="R28" s="23">
        <v>22</v>
      </c>
      <c r="S28" s="69">
        <f>IF(AND(Q28&gt;0,NOT(Q28="-"),R28&gt;0,NOT(R28="-")),(Q28-R28)/R28, "-")</f>
        <v>0.41136360168457031</v>
      </c>
      <c r="T28" s="12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43" ht="14.4">
      <c r="C29" s="146" t="s">
        <v>22</v>
      </c>
      <c r="D29" s="58" t="s">
        <v>1</v>
      </c>
      <c r="E29" s="35"/>
      <c r="F29" s="22"/>
      <c r="G29" s="36" t="s">
        <v>2</v>
      </c>
      <c r="H29" s="35"/>
      <c r="I29" s="22"/>
      <c r="J29" s="36" t="s">
        <v>2</v>
      </c>
      <c r="K29" s="35"/>
      <c r="L29" s="22"/>
      <c r="M29" s="36" t="s">
        <v>2</v>
      </c>
      <c r="N29" s="35"/>
      <c r="O29" s="22"/>
      <c r="P29" s="36" t="s">
        <v>2</v>
      </c>
      <c r="Q29" s="35"/>
      <c r="R29" s="22"/>
      <c r="S29" s="36" t="s">
        <v>2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43" ht="14.4">
      <c r="C30" s="147"/>
      <c r="D30" s="37" t="s">
        <v>20</v>
      </c>
      <c r="E30" s="29"/>
      <c r="F30" s="20"/>
      <c r="G30" s="68" t="str">
        <f>IF(AND(E30&gt;0,NOT(E30="-"),F30&gt;0,NOT(F30="-")),(E30-F30)/F30, "-")</f>
        <v>-</v>
      </c>
      <c r="H30" s="29"/>
      <c r="I30" s="20"/>
      <c r="J30" s="68" t="str">
        <f>IF(AND(H30&gt;0,NOT(H30="-"),I30&gt;0,NOT(I30="-")),(H30-I30)/I30, "-")</f>
        <v>-</v>
      </c>
      <c r="K30" s="29"/>
      <c r="L30" s="20"/>
      <c r="M30" s="68" t="str">
        <f>IF(AND(K30&gt;0,NOT(K30="-"),L30&gt;0,NOT(L30="-")),(K30-L30)/L30, "-")</f>
        <v>-</v>
      </c>
      <c r="N30" s="29"/>
      <c r="O30" s="20"/>
      <c r="P30" s="68" t="str">
        <f>IF(AND(N30&gt;0,NOT(N30="-"),O30&gt;0,NOT(O30="-")),(N30-O30)/O30, "-")</f>
        <v>-</v>
      </c>
      <c r="Q30" s="29"/>
      <c r="R30" s="20"/>
      <c r="S30" s="68" t="str">
        <f>IF(AND(Q30&gt;0,NOT(Q30="-"),R30&gt;0,NOT(R30="-")),(Q30-R30)/R30, "-")</f>
        <v>-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43" ht="28.2">
      <c r="C31" s="147"/>
      <c r="D31" s="38" t="s">
        <v>19</v>
      </c>
      <c r="E31" s="28"/>
      <c r="F31" s="21"/>
      <c r="G31" s="68" t="str">
        <f>IF(AND(E31&gt;0,NOT(E31="-"),F31&gt;0,NOT(F31="-")),(E31-F31)/F31, "-")</f>
        <v>-</v>
      </c>
      <c r="H31" s="28"/>
      <c r="I31" s="21"/>
      <c r="J31" s="68" t="str">
        <f>IF(AND(H31&gt;0,NOT(H31="-"),I31&gt;0,NOT(I31="-")),(H31-I31)/I31, "-")</f>
        <v>-</v>
      </c>
      <c r="K31" s="28"/>
      <c r="L31" s="21"/>
      <c r="M31" s="68" t="str">
        <f>IF(AND(K31&gt;0,NOT(K31="-"),L31&gt;0,NOT(L31="-")),(K31-L31)/L31, "-")</f>
        <v>-</v>
      </c>
      <c r="N31" s="28"/>
      <c r="O31" s="21"/>
      <c r="P31" s="68" t="str">
        <f>IF(AND(N31&gt;0,NOT(N31="-"),O31&gt;0,NOT(O31="-")),(N31-O31)/O31, "-")</f>
        <v>-</v>
      </c>
      <c r="Q31" s="28"/>
      <c r="R31" s="21"/>
      <c r="S31" s="68" t="str">
        <f>IF(AND(Q31&gt;0,NOT(Q31="-"),R31&gt;0,NOT(R31="-")),(Q31-R31)/R31, "-")</f>
        <v>-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43" ht="27.6">
      <c r="C32" s="148"/>
      <c r="D32" s="73" t="s">
        <v>35</v>
      </c>
      <c r="E32" s="59"/>
      <c r="F32" s="60"/>
      <c r="G32" s="69" t="str">
        <f>IF(AND(E32&gt;0,NOT(E32="-"),F32&gt;0,NOT(F32="-")),(E32-F32)/F32, "-")</f>
        <v>-</v>
      </c>
      <c r="H32" s="59"/>
      <c r="I32" s="60"/>
      <c r="J32" s="69" t="str">
        <f>IF(AND(H32&gt;0,NOT(H32="-"),I32&gt;0,NOT(I32="-")),(H32-I32)/I32, "-")</f>
        <v>-</v>
      </c>
      <c r="K32" s="59"/>
      <c r="L32" s="60"/>
      <c r="M32" s="69" t="str">
        <f>IF(AND(K32&gt;0,NOT(K32="-"),L32&gt;0,NOT(L32="-")),(K32-L32)/L32, "-")</f>
        <v>-</v>
      </c>
      <c r="N32" s="59"/>
      <c r="O32" s="60"/>
      <c r="P32" s="69" t="str">
        <f>IF(AND(N32&gt;0,NOT(N32="-"),O32&gt;0,NOT(O32="-")),(N32-O32)/O32, "-")</f>
        <v>-</v>
      </c>
      <c r="Q32" s="59"/>
      <c r="R32" s="60"/>
      <c r="S32" s="69" t="str">
        <f>IF(AND(Q32&gt;0,NOT(Q32="-"),R32&gt;0,NOT(R32="-")),(Q32-R32)/R32, "-")</f>
        <v>-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2:43" ht="14.4">
      <c r="C33" s="146" t="s">
        <v>23</v>
      </c>
      <c r="D33" s="58" t="s">
        <v>1</v>
      </c>
      <c r="E33" s="35"/>
      <c r="F33" s="22"/>
      <c r="G33" s="70" t="s">
        <v>2</v>
      </c>
      <c r="H33" s="35"/>
      <c r="I33" s="22"/>
      <c r="J33" s="70" t="s">
        <v>2</v>
      </c>
      <c r="K33" s="35"/>
      <c r="L33" s="22"/>
      <c r="M33" s="70" t="s">
        <v>2</v>
      </c>
      <c r="N33" s="35"/>
      <c r="O33" s="22"/>
      <c r="P33" s="70" t="s">
        <v>2</v>
      </c>
      <c r="Q33" s="35"/>
      <c r="R33" s="22"/>
      <c r="S33" s="70" t="s">
        <v>2</v>
      </c>
      <c r="T33" s="1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2:43" ht="14.4">
      <c r="B34"/>
      <c r="C34" s="146"/>
      <c r="D34" s="72" t="s">
        <v>20</v>
      </c>
      <c r="E34" s="27"/>
      <c r="F34" s="20"/>
      <c r="G34" s="68" t="str">
        <f>IF(AND(E34&gt;0,NOT(E34="-"),F34&gt;0,NOT(F34="-")),(E34-F34)/F34, "-")</f>
        <v>-</v>
      </c>
      <c r="H34" s="27"/>
      <c r="I34" s="20"/>
      <c r="J34" s="68" t="str">
        <f>IF(AND(H34&gt;0,NOT(H34="-"),I34&gt;0,NOT(I34="-")),(H34-I34)/I34, "-")</f>
        <v>-</v>
      </c>
      <c r="K34" s="27"/>
      <c r="L34" s="20"/>
      <c r="M34" s="68" t="str">
        <f>IF(AND(K34&gt;0,NOT(K34="-"),L34&gt;0,NOT(L34="-")),(K34-L34)/L34, "-")</f>
        <v>-</v>
      </c>
      <c r="N34" s="27"/>
      <c r="O34" s="20"/>
      <c r="P34" s="68" t="str">
        <f>IF(AND(N34&gt;0,NOT(N34="-"),O34&gt;0,NOT(O34="-")),(N34-O34)/O34, "-")</f>
        <v>-</v>
      </c>
      <c r="Q34" s="27"/>
      <c r="R34" s="20"/>
      <c r="S34" s="68" t="str">
        <f>IF(AND(Q34&gt;0,NOT(Q34="-"),R34&gt;0,NOT(R34="-")),(Q34-R34)/R34, "-")</f>
        <v>-</v>
      </c>
      <c r="T34" s="1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2:43" ht="27.6">
      <c r="B35"/>
      <c r="C35" s="149"/>
      <c r="D35" s="73" t="s">
        <v>35</v>
      </c>
      <c r="E35" s="34"/>
      <c r="F35" s="23"/>
      <c r="G35" s="69" t="str">
        <f>IF(AND(E35&gt;0,NOT(E35="-"),F35&gt;0,NOT(F35="-")),(E35-F35)/F35, "-")</f>
        <v>-</v>
      </c>
      <c r="H35" s="34"/>
      <c r="I35" s="23"/>
      <c r="J35" s="69" t="str">
        <f>IF(AND(H35&gt;0,NOT(H35="-"),I35&gt;0,NOT(I35="-")),(H35-I35)/I35, "-")</f>
        <v>-</v>
      </c>
      <c r="K35" s="34"/>
      <c r="L35" s="23"/>
      <c r="M35" s="69" t="str">
        <f>IF(AND(K35&gt;0,NOT(K35="-"),L35&gt;0,NOT(L35="-")),(K35-L35)/L35, "-")</f>
        <v>-</v>
      </c>
      <c r="N35" s="34"/>
      <c r="O35" s="23"/>
      <c r="P35" s="69" t="str">
        <f>IF(AND(N35&gt;0,NOT(N35="-"),O35&gt;0,NOT(O35="-")),(N35-O35)/O35, "-")</f>
        <v>-</v>
      </c>
      <c r="Q35" s="34"/>
      <c r="R35" s="23"/>
      <c r="S35" s="69" t="str">
        <f>IF(AND(Q35&gt;0,NOT(Q35="-"),R35&gt;0,NOT(R35="-")),(Q35-R35)/R35, "-")</f>
        <v>-</v>
      </c>
      <c r="T35" s="1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2:43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2:43" ht="14.4">
      <c r="B37" s="10"/>
      <c r="C37" s="10" t="s">
        <v>32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 s="12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2:43" s="6" customFormat="1" ht="14.4">
      <c r="B38" s="10"/>
      <c r="C38" s="10" t="s">
        <v>67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 s="12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2:43" ht="14.4">
      <c r="B39" s="10"/>
      <c r="C39" s="10"/>
      <c r="T39" s="12"/>
      <c r="U39" s="12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2:43" ht="14.4">
      <c r="B40" s="10"/>
      <c r="C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 s="12"/>
      <c r="V40" s="12"/>
      <c r="W40" s="12"/>
      <c r="X40" s="12"/>
      <c r="Y40" s="12"/>
    </row>
    <row r="41" spans="2:43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 s="12"/>
      <c r="V41" s="12"/>
      <c r="W41" s="12"/>
      <c r="X41" s="12"/>
      <c r="Y41" s="12"/>
    </row>
    <row r="42" spans="2:43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 s="12"/>
      <c r="V42" s="12"/>
      <c r="W42" s="12"/>
      <c r="X42" s="12"/>
      <c r="Y42" s="12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</row>
    <row r="43" spans="2:43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 s="12"/>
      <c r="V43" s="12"/>
      <c r="W43" s="12"/>
      <c r="X43" s="12"/>
      <c r="Y43" s="12"/>
    </row>
    <row r="44" spans="2:43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  <c r="U44" s="12"/>
      <c r="V44" s="12"/>
      <c r="W44" s="12"/>
      <c r="X44" s="12"/>
      <c r="Y44" s="12"/>
    </row>
    <row r="45" spans="2:43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 s="12"/>
      <c r="V45" s="12"/>
      <c r="W45" s="12"/>
      <c r="X45" s="12"/>
      <c r="Y45" s="12"/>
    </row>
    <row r="46" spans="2:43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12"/>
      <c r="V46" s="12"/>
      <c r="W46" s="12"/>
      <c r="X46" s="12"/>
      <c r="Y46" s="12"/>
    </row>
    <row r="47" spans="2:43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 s="12"/>
      <c r="V47" s="12"/>
      <c r="W47" s="12"/>
      <c r="X47" s="12"/>
      <c r="Y47" s="12"/>
    </row>
    <row r="48" spans="2:43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  <c r="U48" s="12"/>
      <c r="V48" s="12"/>
      <c r="W48" s="12"/>
      <c r="X48" s="12"/>
      <c r="Y48" s="12"/>
    </row>
    <row r="49" spans="2:25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  <c r="U49" s="12"/>
      <c r="V49" s="12"/>
      <c r="W49" s="12"/>
      <c r="X49" s="12"/>
      <c r="Y49" s="12"/>
    </row>
    <row r="50" spans="2:25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12"/>
      <c r="V50" s="12"/>
      <c r="W50" s="12"/>
      <c r="X50" s="12"/>
      <c r="Y50" s="12"/>
    </row>
    <row r="51" spans="2:25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  <c r="U51" s="12"/>
      <c r="V51" s="12"/>
      <c r="W51" s="12"/>
      <c r="X51" s="12"/>
      <c r="Y51" s="12"/>
    </row>
    <row r="52" spans="2:25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  <c r="U52" s="12"/>
      <c r="V52" s="12"/>
      <c r="W52" s="12"/>
      <c r="X52" s="12"/>
      <c r="Y52" s="12"/>
    </row>
    <row r="53" spans="2:25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  <c r="U53" s="12"/>
      <c r="V53" s="12"/>
      <c r="W53" s="12"/>
      <c r="X53" s="12"/>
      <c r="Y53" s="12"/>
    </row>
    <row r="54" spans="2:25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  <c r="U54" s="12"/>
      <c r="V54" s="12"/>
      <c r="W54" s="12"/>
      <c r="X54" s="12"/>
      <c r="Y54" s="12"/>
    </row>
    <row r="55" spans="2:25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  <c r="U55" s="12"/>
      <c r="V55" s="12"/>
      <c r="W55" s="12"/>
      <c r="X55" s="12"/>
      <c r="Y55" s="12"/>
    </row>
    <row r="56" spans="2:25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  <c r="U56" s="12"/>
      <c r="V56" s="12"/>
      <c r="W56" s="12"/>
      <c r="X56" s="12"/>
      <c r="Y56" s="12"/>
    </row>
    <row r="57" spans="2:25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  <c r="U57" s="12"/>
      <c r="V57" s="12"/>
      <c r="W57" s="12"/>
      <c r="X57" s="12"/>
      <c r="Y57" s="12"/>
    </row>
    <row r="58" spans="2:25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  <c r="U58" s="12"/>
      <c r="V58" s="12"/>
      <c r="W58" s="12"/>
      <c r="X58" s="12"/>
      <c r="Y58" s="12"/>
    </row>
    <row r="59" spans="2:25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  <c r="U59" s="12"/>
      <c r="V59" s="12"/>
      <c r="W59" s="12"/>
      <c r="X59" s="12"/>
      <c r="Y59" s="12"/>
    </row>
    <row r="60" spans="2:25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  <c r="U60" s="12"/>
      <c r="V60" s="12"/>
      <c r="W60" s="12"/>
      <c r="X60" s="12"/>
      <c r="Y60" s="12"/>
    </row>
    <row r="61" spans="2:25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  <c r="U61" s="12"/>
      <c r="V61" s="12"/>
      <c r="W61" s="12"/>
      <c r="X61" s="12"/>
      <c r="Y61" s="12"/>
    </row>
    <row r="62" spans="2:25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  <c r="U62" s="12"/>
      <c r="V62" s="12"/>
      <c r="W62" s="12"/>
      <c r="X62" s="12"/>
      <c r="Y62" s="12"/>
    </row>
    <row r="63" spans="2:25" ht="14.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U63" s="12"/>
      <c r="V63" s="12"/>
      <c r="W63" s="12"/>
      <c r="X63" s="12"/>
      <c r="Y63" s="12"/>
    </row>
    <row r="64" spans="2:25" ht="14.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U64" s="12"/>
      <c r="V64" s="12"/>
      <c r="W64" s="12"/>
      <c r="X64" s="12"/>
      <c r="Y64" s="12"/>
    </row>
    <row r="65" spans="5:42" ht="14.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U65" s="12"/>
      <c r="V65" s="12"/>
      <c r="W65" s="12"/>
      <c r="X65" s="12"/>
      <c r="Y65" s="12"/>
    </row>
    <row r="66" spans="5:42" ht="14.4">
      <c r="U66" s="12"/>
      <c r="V66" s="12"/>
      <c r="W66" s="12"/>
      <c r="X66" s="12"/>
      <c r="Y66" s="12"/>
    </row>
    <row r="67" spans="5:42" ht="14.4"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</row>
    <row r="68" spans="5:42" ht="14.4"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</row>
    <row r="69" spans="5:42" ht="14.4"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</row>
    <row r="70" spans="5:42" ht="14.4"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</row>
    <row r="71" spans="5:42" ht="14.4"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5:42" ht="14.4"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5:42" ht="14.4"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5:42" ht="14.4"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5:42" ht="14.4"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5:42" ht="14.4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5:42" ht="14.4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5:42" ht="14.4"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5:42" ht="14.4"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5:42" ht="14.4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22:42" ht="14.4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22:42" ht="14.4"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22:42" ht="14.4"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22:42" ht="14.4"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22:42" ht="14.4"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22:42" ht="14.4"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22:42" ht="14.4"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22:42" ht="14.4"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22:42" ht="14.4"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22:42" ht="14.4"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22:42" ht="14.4"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22:42" ht="14.4"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22:42" ht="14.4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22:42" ht="14.4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22:42" ht="14.4"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22:42" ht="14.4"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22:42" ht="14.4"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22:42" ht="14.4"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22:42" ht="14.4"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22:42" ht="14.4"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22:42" ht="14.4"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22:42" ht="14.4"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22:42" ht="14.4"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22:42" ht="14.4"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22:42" ht="14.4"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22:42" ht="14.4"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22:42" ht="14.4"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22:42" ht="14.4"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22:42" ht="14.4"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22:42" ht="14.4"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22:42" ht="14.4"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22:42" ht="14.4"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22:42" ht="14.4"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22:42" ht="14.4"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22:42" ht="14.4"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22:42" ht="14.4"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22:42" ht="14.4"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22:42" ht="14.4"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22:42" ht="14.4"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22:42" ht="14.4"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22:42" ht="14.4"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22:42" ht="14.4"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22:42" ht="14.4"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22:42" ht="14.4"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22:42" ht="14.4"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22:42" ht="14.4"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22:42" ht="14.4"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22:42" ht="14.4"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22:42" ht="14.4"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22:42" ht="14.4"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22:42" ht="14.4"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22:42" ht="14.4"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22:42" ht="14.4"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22:42" ht="14.4"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22:42" ht="14.4"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22:42" ht="14.4"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22:42" ht="14.4"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22:42" ht="14.4"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22:42" ht="14.4"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22:42" ht="14.4"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22:42" ht="14.4"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22:42" ht="14.4"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22:42" ht="14.4"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 E16:F16 H10:I12 H16:I16 K10:L12 K16:L16 N10:O12 N16:O16 Q10:R12 Q16:R16">
    <cfRule type="cellIs" dxfId="7" priority="1" operator="equal">
      <formula>0</formula>
    </cfRule>
    <cfRule type="cellIs" dxfId="6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2E65-BB26-4FC8-BD4C-63C52941FC92}">
  <dimension ref="B1:X128"/>
  <sheetViews>
    <sheetView showGridLines="0" topLeftCell="B1" zoomScaleNormal="100" workbookViewId="0">
      <selection activeCell="H27" sqref="H27:I28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9.3320312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0" width="7.44140625" style="4" bestFit="1" customWidth="1"/>
    <col min="11" max="11" width="6.44140625" style="4" bestFit="1" customWidth="1"/>
    <col min="12" max="12" width="6" style="4" bestFit="1" customWidth="1"/>
    <col min="13" max="13" width="7.44140625" style="4" bestFit="1" customWidth="1"/>
    <col min="14" max="15" width="6.44140625" style="4" bestFit="1" customWidth="1"/>
    <col min="16" max="16" width="7.44140625" style="4" bestFit="1" customWidth="1"/>
    <col min="17" max="18" width="6.44140625" style="4" bestFit="1" customWidth="1"/>
    <col min="19" max="19" width="7.44140625" style="4" bestFit="1" customWidth="1"/>
    <col min="20" max="20" width="7.44140625" style="4" customWidth="1"/>
    <col min="21" max="16384" width="9.109375" style="5"/>
  </cols>
  <sheetData>
    <row r="1" spans="2:24" ht="17.399999999999999">
      <c r="B1" s="40" t="s">
        <v>38</v>
      </c>
      <c r="C1" s="7"/>
    </row>
    <row r="2" spans="2:24" ht="15.6">
      <c r="B2" s="2" t="str">
        <f>_xlfn.CONCAT("- Cases Charged with ",C5," -")</f>
        <v>- Cases Charged with Assault With Intent To Murder (AWIM)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2:24">
      <c r="B3" s="39" t="s">
        <v>61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</row>
    <row r="4" spans="2:24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</row>
    <row r="5" spans="2:24" s="4" customFormat="1" ht="29.25" customHeight="1">
      <c r="B5" s="74" t="s">
        <v>57</v>
      </c>
      <c r="C5" s="170" t="s">
        <v>63</v>
      </c>
      <c r="D5" s="171"/>
      <c r="E5" s="165" t="s">
        <v>12</v>
      </c>
      <c r="F5" s="166"/>
      <c r="G5" s="167"/>
      <c r="H5" s="165" t="s">
        <v>8</v>
      </c>
      <c r="I5" s="166"/>
      <c r="J5" s="167"/>
      <c r="K5" s="165" t="s">
        <v>9</v>
      </c>
      <c r="L5" s="166"/>
      <c r="M5" s="167"/>
      <c r="N5" s="165" t="s">
        <v>10</v>
      </c>
      <c r="O5" s="166"/>
      <c r="P5" s="166"/>
      <c r="Q5" s="165" t="s">
        <v>11</v>
      </c>
      <c r="R5" s="166"/>
      <c r="S5" s="167"/>
      <c r="T5" s="8"/>
      <c r="U5" s="16"/>
      <c r="V5" s="16"/>
      <c r="W5" s="16"/>
    </row>
    <row r="6" spans="2:24" ht="15" thickBot="1">
      <c r="B6" s="10"/>
      <c r="C6" s="172"/>
      <c r="D6" s="173"/>
      <c r="E6" s="30" t="s">
        <v>13</v>
      </c>
      <c r="F6" s="11" t="s">
        <v>0</v>
      </c>
      <c r="G6" s="32" t="s">
        <v>30</v>
      </c>
      <c r="H6" s="30" t="s">
        <v>13</v>
      </c>
      <c r="I6" s="11" t="s">
        <v>0</v>
      </c>
      <c r="J6" s="32" t="s">
        <v>30</v>
      </c>
      <c r="K6" s="30" t="s">
        <v>13</v>
      </c>
      <c r="L6" s="11" t="s">
        <v>0</v>
      </c>
      <c r="M6" s="32" t="s">
        <v>30</v>
      </c>
      <c r="N6" s="30" t="s">
        <v>13</v>
      </c>
      <c r="O6" s="11" t="s">
        <v>0</v>
      </c>
      <c r="P6" s="32" t="s">
        <v>30</v>
      </c>
      <c r="Q6" s="30" t="s">
        <v>13</v>
      </c>
      <c r="R6" s="11" t="s">
        <v>0</v>
      </c>
      <c r="S6" s="32" t="s">
        <v>30</v>
      </c>
      <c r="T6" s="8"/>
      <c r="U6"/>
      <c r="V6"/>
      <c r="W6"/>
      <c r="X6"/>
    </row>
    <row r="7" spans="2:24" ht="15" thickTop="1">
      <c r="B7" s="10"/>
      <c r="C7" s="174" t="str">
        <f>_xlfn.CONCAT("Cases Charged with ",B5)</f>
        <v>Cases Charged with AWIM</v>
      </c>
      <c r="D7" s="175"/>
      <c r="E7" s="25">
        <v>41</v>
      </c>
      <c r="F7" s="18">
        <v>10</v>
      </c>
      <c r="G7" s="65" t="s">
        <v>2</v>
      </c>
      <c r="H7" s="25">
        <v>11</v>
      </c>
      <c r="I7" s="18">
        <v>4</v>
      </c>
      <c r="J7" s="65" t="s">
        <v>2</v>
      </c>
      <c r="K7" s="25">
        <v>7</v>
      </c>
      <c r="L7" s="18">
        <v>1</v>
      </c>
      <c r="M7" s="65" t="s">
        <v>2</v>
      </c>
      <c r="N7" s="25">
        <v>14</v>
      </c>
      <c r="O7" s="18">
        <v>2</v>
      </c>
      <c r="P7" s="65" t="s">
        <v>2</v>
      </c>
      <c r="Q7" s="25">
        <v>9</v>
      </c>
      <c r="R7" s="18">
        <v>3</v>
      </c>
      <c r="S7" s="65" t="s">
        <v>2</v>
      </c>
      <c r="T7" s="8"/>
      <c r="U7"/>
      <c r="V7"/>
      <c r="W7"/>
      <c r="X7"/>
    </row>
    <row r="8" spans="2:24" ht="14.4">
      <c r="B8"/>
      <c r="C8" s="176" t="s">
        <v>16</v>
      </c>
      <c r="D8" s="177"/>
      <c r="E8" s="56">
        <v>11</v>
      </c>
      <c r="F8" s="57">
        <v>2</v>
      </c>
      <c r="G8" s="66" t="s">
        <v>2</v>
      </c>
      <c r="H8" s="56">
        <v>5</v>
      </c>
      <c r="I8" s="57">
        <v>1</v>
      </c>
      <c r="J8" s="66" t="s">
        <v>2</v>
      </c>
      <c r="K8" s="56" t="s">
        <v>2</v>
      </c>
      <c r="L8" s="57" t="s">
        <v>2</v>
      </c>
      <c r="M8" s="66" t="s">
        <v>2</v>
      </c>
      <c r="N8" s="56">
        <v>2</v>
      </c>
      <c r="O8" s="57" t="s">
        <v>2</v>
      </c>
      <c r="P8" s="66" t="s">
        <v>2</v>
      </c>
      <c r="Q8" s="56">
        <v>4</v>
      </c>
      <c r="R8" s="57">
        <v>1</v>
      </c>
      <c r="S8" s="66" t="s">
        <v>2</v>
      </c>
      <c r="T8" s="8"/>
      <c r="U8"/>
      <c r="V8"/>
      <c r="W8"/>
      <c r="X8"/>
    </row>
    <row r="9" spans="2:24" ht="14.4">
      <c r="B9"/>
      <c r="C9" s="178" t="s">
        <v>17</v>
      </c>
      <c r="D9" s="179"/>
      <c r="E9" s="35">
        <v>30</v>
      </c>
      <c r="F9" s="22">
        <v>8</v>
      </c>
      <c r="G9" s="67" t="s">
        <v>2</v>
      </c>
      <c r="H9" s="35">
        <v>6</v>
      </c>
      <c r="I9" s="22">
        <v>3</v>
      </c>
      <c r="J9" s="67" t="s">
        <v>2</v>
      </c>
      <c r="K9" s="35">
        <v>7</v>
      </c>
      <c r="L9" s="22">
        <v>1</v>
      </c>
      <c r="M9" s="67" t="s">
        <v>2</v>
      </c>
      <c r="N9" s="35">
        <v>12</v>
      </c>
      <c r="O9" s="22">
        <v>2</v>
      </c>
      <c r="P9" s="67" t="s">
        <v>2</v>
      </c>
      <c r="Q9" s="35">
        <v>5</v>
      </c>
      <c r="R9" s="22">
        <v>2</v>
      </c>
      <c r="S9" s="67" t="s">
        <v>2</v>
      </c>
      <c r="T9" s="8"/>
      <c r="U9"/>
      <c r="V9"/>
      <c r="W9"/>
      <c r="X9"/>
    </row>
    <row r="10" spans="2:24" ht="15" customHeight="1">
      <c r="B10"/>
      <c r="C10" s="168" t="str">
        <f>_xlfn.CONCAT(B5, " Charges Dismissed (%)")</f>
        <v>AWIM Charges Dismissed (%)</v>
      </c>
      <c r="D10" s="169"/>
      <c r="E10" s="27">
        <v>0.71422761678695679</v>
      </c>
      <c r="F10" s="20">
        <v>0.60000002384185791</v>
      </c>
      <c r="G10" s="68">
        <f>IF(AND(E10&gt;0,NOT(E10="-"),F10&gt;0,NOT(F10="-")),(E10-F10)/F10, "-")</f>
        <v>0.19037931401017053</v>
      </c>
      <c r="H10" s="27">
        <v>0.38181817531585693</v>
      </c>
      <c r="I10" s="20">
        <v>0.5</v>
      </c>
      <c r="J10" s="68">
        <f>IF(AND(H10&gt;0,NOT(H10="-"),I10&gt;0,NOT(I10="-")),(H10-I10)/I10, "-")</f>
        <v>-0.23636364936828613</v>
      </c>
      <c r="K10" s="27">
        <v>0.71428573131561279</v>
      </c>
      <c r="L10" s="20">
        <v>1</v>
      </c>
      <c r="M10" s="68">
        <f>IF(AND(K10&gt;0,NOT(K10="-"),L10&gt;0,NOT(L10="-")),(K10-L10)/L10, "-")</f>
        <v>-0.28571426868438721</v>
      </c>
      <c r="N10" s="27">
        <v>0.8095238208770752</v>
      </c>
      <c r="O10" s="20">
        <v>0.5</v>
      </c>
      <c r="P10" s="68">
        <f>IF(AND(N10&gt;0,NOT(N10="-"),O10&gt;0,NOT(O10="-")),(N10-O10)/O10, "-")</f>
        <v>0.61904764175415039</v>
      </c>
      <c r="Q10" s="27">
        <v>0.97222220897674561</v>
      </c>
      <c r="R10" s="20">
        <v>0.66666668653488159</v>
      </c>
      <c r="S10" s="68">
        <f>IF(AND(Q10&gt;0,NOT(Q10="-"),R10&gt;0,NOT(R10="-")),(Q10-R10)/R10, "-")</f>
        <v>0.45833327000340013</v>
      </c>
      <c r="T10" s="8"/>
      <c r="U10"/>
      <c r="V10"/>
      <c r="W10"/>
      <c r="X10"/>
    </row>
    <row r="11" spans="2:24" ht="14.4">
      <c r="B11"/>
      <c r="C11" s="155" t="str">
        <f>_xlfn.CONCAT(B5, " Charges Plea  (%)")</f>
        <v>AWIM Charges Plea  (%)</v>
      </c>
      <c r="D11" s="156"/>
      <c r="E11" s="27">
        <v>0.13943089544773102</v>
      </c>
      <c r="F11" s="20">
        <v>0.20000000298023224</v>
      </c>
      <c r="G11" s="68">
        <f>IF(AND(E11&gt;0,NOT(E11="-"),F11&gt;0,NOT(F11="-")),(E11-F11)/F11, "-")</f>
        <v>-0.30284553314975599</v>
      </c>
      <c r="H11" s="27">
        <v>0.34545454382896423</v>
      </c>
      <c r="I11" s="20">
        <v>0</v>
      </c>
      <c r="J11" s="68" t="str">
        <f>IF(AND(H11&gt;0,NOT(H11="-"),I11&gt;0,NOT(I11="-")),(H11-I11)/I11, "-")</f>
        <v>-</v>
      </c>
      <c r="K11" s="27">
        <v>0</v>
      </c>
      <c r="L11" s="20">
        <v>0</v>
      </c>
      <c r="M11" s="68" t="str">
        <f>IF(AND(K11&gt;0,NOT(K11="-"),L11&gt;0,NOT(L11="-")),(K11-L11)/L11, "-")</f>
        <v>-</v>
      </c>
      <c r="N11" s="27">
        <v>0.1190476194024086</v>
      </c>
      <c r="O11" s="20">
        <v>0.5</v>
      </c>
      <c r="P11" s="68">
        <f>IF(AND(N11&gt;0,NOT(N11="-"),O11&gt;0,NOT(O11="-")),(N11-O11)/O11, "-")</f>
        <v>-0.7619047611951828</v>
      </c>
      <c r="Q11" s="27">
        <v>2.777777798473835E-2</v>
      </c>
      <c r="R11" s="20">
        <v>0.3333333432674408</v>
      </c>
      <c r="S11" s="68">
        <f>IF(AND(Q11&gt;0,NOT(Q11="-"),R11&gt;0,NOT(R11="-")),(Q11-R11)/R11, "-")</f>
        <v>-0.91666666852931178</v>
      </c>
      <c r="T11" s="8"/>
      <c r="U11"/>
      <c r="V11"/>
      <c r="W11"/>
      <c r="X11"/>
    </row>
    <row r="12" spans="2:24" ht="29.25" customHeight="1">
      <c r="B12"/>
      <c r="C12" s="168" t="s">
        <v>31</v>
      </c>
      <c r="D12" s="169"/>
      <c r="E12" s="27">
        <v>0.41463413834571838</v>
      </c>
      <c r="F12" s="20">
        <v>0.10000000149011612</v>
      </c>
      <c r="G12" s="68">
        <f>IF(AND(E12&gt;0,NOT(E12="-"),F12&gt;0,NOT(F12="-")),(E12-F12)/F12, "-")</f>
        <v>3.1463413216718834</v>
      </c>
      <c r="H12" s="27">
        <v>0.54545456171035767</v>
      </c>
      <c r="I12" s="20">
        <v>0.25</v>
      </c>
      <c r="J12" s="68">
        <f>IF(AND(H12&gt;0,NOT(H12="-"),I12&gt;0,NOT(I12="-")),(H12-I12)/I12, "-")</f>
        <v>1.1818182468414307</v>
      </c>
      <c r="K12" s="27">
        <v>0.28571429848670959</v>
      </c>
      <c r="L12" s="20">
        <v>0</v>
      </c>
      <c r="M12" s="68" t="str">
        <f>IF(AND(K12&gt;0,NOT(K12="-"),L12&gt;0,NOT(L12="-")),(K12-L12)/L12, "-")</f>
        <v>-</v>
      </c>
      <c r="N12" s="27">
        <v>0.5</v>
      </c>
      <c r="O12" s="20">
        <v>0</v>
      </c>
      <c r="P12" s="68" t="str">
        <f>IF(AND(N12&gt;0,NOT(N12="-"),O12&gt;0,NOT(O12="-")),(N12-O12)/O12, "-")</f>
        <v>-</v>
      </c>
      <c r="Q12" s="27">
        <v>0.2222222238779068</v>
      </c>
      <c r="R12" s="20">
        <v>0</v>
      </c>
      <c r="S12" s="68" t="str">
        <f>IF(AND(Q12&gt;0,NOT(Q12="-"),R12&gt;0,NOT(R12="-")),(Q12-R12)/R12, "-")</f>
        <v>-</v>
      </c>
      <c r="T12" s="8"/>
      <c r="U12"/>
      <c r="V12"/>
      <c r="W12"/>
      <c r="X12"/>
    </row>
    <row r="13" spans="2:24" ht="14.4">
      <c r="B13"/>
      <c r="C13" s="155" t="s">
        <v>14</v>
      </c>
      <c r="D13" s="156"/>
      <c r="E13" s="28">
        <v>6.5853657722473145</v>
      </c>
      <c r="F13" s="21">
        <v>4.6999998092651367</v>
      </c>
      <c r="G13" s="68">
        <f>IF(AND(E13&gt;0,NOT(E13="-"),F13&gt;0,NOT(F13="-")),(E13-F13)/F13, "-")</f>
        <v>0.40114171053061426</v>
      </c>
      <c r="H13" s="28">
        <v>8</v>
      </c>
      <c r="I13" s="21">
        <v>4.5</v>
      </c>
      <c r="J13" s="68">
        <f>IF(AND(H13&gt;0,NOT(H13="-"),I13&gt;0,NOT(I13="-")),(H13-I13)/I13, "-")</f>
        <v>0.77777777777777779</v>
      </c>
      <c r="K13" s="28">
        <v>4.4285712242126465</v>
      </c>
      <c r="L13" s="21">
        <v>5</v>
      </c>
      <c r="M13" s="68">
        <f>IF(AND(K13&gt;0,NOT(K13="-"),L13&gt;0,NOT(L13="-")),(K13-L13)/L13, "-")</f>
        <v>-0.11428575515747071</v>
      </c>
      <c r="N13" s="28">
        <v>6.5714287757873535</v>
      </c>
      <c r="O13" s="21">
        <v>4.5</v>
      </c>
      <c r="P13" s="68">
        <f>IF(AND(N13&gt;0,NOT(N13="-"),O13&gt;0,NOT(O13="-")),(N13-O13)/O13, "-")</f>
        <v>0.46031750573052299</v>
      </c>
      <c r="Q13" s="28">
        <v>6.5555553436279297</v>
      </c>
      <c r="R13" s="21">
        <v>5</v>
      </c>
      <c r="S13" s="68">
        <f>IF(AND(Q13&gt;0,NOT(Q13="-"),R13&gt;0,NOT(R13="-")),(Q13-R13)/R13, "-")</f>
        <v>0.31111106872558592</v>
      </c>
      <c r="T13" s="8"/>
      <c r="U13"/>
      <c r="V13"/>
      <c r="W13"/>
      <c r="X13"/>
    </row>
    <row r="14" spans="2:24" ht="14.4">
      <c r="B14"/>
      <c r="C14" s="157" t="s">
        <v>15</v>
      </c>
      <c r="D14" s="158"/>
      <c r="E14" s="28">
        <v>3.1463415622711182</v>
      </c>
      <c r="F14" s="21">
        <v>2</v>
      </c>
      <c r="G14" s="68">
        <f>IF(AND(E14&gt;0,NOT(E14="-"),F14&gt;0,NOT(F14="-")),(E14-F14)/F14, "-")</f>
        <v>0.57317078113555908</v>
      </c>
      <c r="H14" s="28">
        <v>4.4545454978942871</v>
      </c>
      <c r="I14" s="21">
        <v>1.75</v>
      </c>
      <c r="J14" s="68">
        <f>IF(AND(H14&gt;0,NOT(H14="-"),I14&gt;0,NOT(I14="-")),(H14-I14)/I14, "-")</f>
        <v>1.5454545702253069</v>
      </c>
      <c r="K14" s="28">
        <v>2</v>
      </c>
      <c r="L14" s="21">
        <v>1</v>
      </c>
      <c r="M14" s="68">
        <f>IF(AND(K14&gt;0,NOT(K14="-"),L14&gt;0,NOT(L14="-")),(K14-L14)/L14, "-")</f>
        <v>1</v>
      </c>
      <c r="N14" s="28">
        <v>2.5</v>
      </c>
      <c r="O14" s="21">
        <v>1.5</v>
      </c>
      <c r="P14" s="68">
        <f>IF(AND(N14&gt;0,NOT(N14="-"),O14&gt;0,NOT(O14="-")),(N14-O14)/O14, "-")</f>
        <v>0.66666666666666663</v>
      </c>
      <c r="Q14" s="28">
        <v>3.4444444179534912</v>
      </c>
      <c r="R14" s="21">
        <v>3</v>
      </c>
      <c r="S14" s="68">
        <f>IF(AND(Q14&gt;0,NOT(Q14="-"),R14&gt;0,NOT(R14="-")),(Q14-R14)/R14, "-")</f>
        <v>0.14814813931783041</v>
      </c>
      <c r="T14" s="8"/>
      <c r="U14"/>
      <c r="V14"/>
      <c r="W14"/>
      <c r="X14"/>
    </row>
    <row r="15" spans="2:24" ht="14.4">
      <c r="B15"/>
      <c r="C15" s="155" t="str">
        <f>_xlfn.CONCAT("Cases Convicted of ",B5)</f>
        <v>Cases Convicted of AWIM</v>
      </c>
      <c r="D15" s="156"/>
      <c r="E15" s="26">
        <v>12</v>
      </c>
      <c r="F15" s="19">
        <v>2</v>
      </c>
      <c r="G15" s="64" t="s">
        <v>2</v>
      </c>
      <c r="H15" s="26">
        <v>7</v>
      </c>
      <c r="I15" s="19">
        <v>0</v>
      </c>
      <c r="J15" s="64" t="s">
        <v>2</v>
      </c>
      <c r="K15" s="26">
        <v>1</v>
      </c>
      <c r="L15" s="19">
        <v>0</v>
      </c>
      <c r="M15" s="64" t="s">
        <v>2</v>
      </c>
      <c r="N15" s="26">
        <v>3</v>
      </c>
      <c r="O15" s="19">
        <v>1</v>
      </c>
      <c r="P15" s="64" t="s">
        <v>2</v>
      </c>
      <c r="Q15" s="26">
        <v>1</v>
      </c>
      <c r="R15" s="19">
        <v>1</v>
      </c>
      <c r="S15" s="64" t="s">
        <v>2</v>
      </c>
      <c r="T15" s="8"/>
      <c r="U15"/>
      <c r="V15"/>
      <c r="W15"/>
      <c r="X15"/>
    </row>
    <row r="16" spans="2:24" ht="14.4">
      <c r="B16"/>
      <c r="C16" s="159" t="str">
        <f>_xlfn.CONCAT("Cases Convicted of ",B5, " (%)")</f>
        <v>Cases Convicted of AWIM (%)</v>
      </c>
      <c r="D16" s="160"/>
      <c r="E16" s="33">
        <v>0.29268291592597961</v>
      </c>
      <c r="F16" s="24">
        <v>0.20000000298023224</v>
      </c>
      <c r="G16" s="69">
        <f>IF(AND(E16&gt;0,NOT(E16="-"),F16&gt;0,NOT(F16="-")),(E16-F16)/F16, "-")</f>
        <v>0.46341455782332186</v>
      </c>
      <c r="H16" s="33">
        <v>0.63636362552642822</v>
      </c>
      <c r="I16" s="24">
        <v>0</v>
      </c>
      <c r="J16" s="69" t="str">
        <f>IF(AND(H16&gt;0,NOT(H16="-"),I16&gt;0,NOT(I16="-")),(H16-I16)/I16, "-")</f>
        <v>-</v>
      </c>
      <c r="K16" s="33">
        <v>0.1428571492433548</v>
      </c>
      <c r="L16" s="24">
        <v>0</v>
      </c>
      <c r="M16" s="69" t="str">
        <f>IF(AND(K16&gt;0,NOT(K16="-"),L16&gt;0,NOT(L16="-")),(K16-L16)/L16, "-")</f>
        <v>-</v>
      </c>
      <c r="N16" s="33">
        <v>0.2142857164144516</v>
      </c>
      <c r="O16" s="24">
        <v>0.5</v>
      </c>
      <c r="P16" s="69">
        <f>IF(AND(N16&gt;0,NOT(N16="-"),O16&gt;0,NOT(O16="-")),(N16-O16)/O16, "-")</f>
        <v>-0.5714285671710968</v>
      </c>
      <c r="Q16" s="33">
        <v>0.1111111119389534</v>
      </c>
      <c r="R16" s="24">
        <v>0.3333333432674408</v>
      </c>
      <c r="S16" s="69">
        <f>IF(AND(Q16&gt;0,NOT(Q16="-"),R16&gt;0,NOT(R16="-")),(Q16-R16)/R16, "-")</f>
        <v>-0.666666674117247</v>
      </c>
      <c r="T16" s="8"/>
      <c r="U16"/>
      <c r="V16"/>
      <c r="W16"/>
      <c r="X16"/>
    </row>
    <row r="17" spans="2:24" ht="14.4">
      <c r="B17"/>
      <c r="D17" s="5"/>
      <c r="E17" s="15"/>
      <c r="K17" s="15"/>
      <c r="Q17" s="15"/>
      <c r="T17" s="8"/>
    </row>
    <row r="18" spans="2:24" ht="17.399999999999999">
      <c r="B18" s="40" t="s">
        <v>39</v>
      </c>
      <c r="D18" s="5"/>
      <c r="E18" s="15"/>
      <c r="K18" s="15"/>
      <c r="Q18" s="15"/>
    </row>
    <row r="19" spans="2:24" ht="15.6">
      <c r="B19" s="2" t="str">
        <f>_xlfn.CONCAT("- Cases Convicted of ",C22,", Excluding Habitual 4th Offenders and Life Sentences -")</f>
        <v>- Cases Convicted of Assault With Intent To Murder (AWIM), Excluding Habitual 4th Offenders and Life Sentences -</v>
      </c>
      <c r="D19" s="5"/>
      <c r="E19" s="15"/>
      <c r="K19" s="15"/>
      <c r="Q19" s="15"/>
    </row>
    <row r="20" spans="2:24">
      <c r="B20" s="39" t="s">
        <v>61</v>
      </c>
      <c r="D20" s="5"/>
      <c r="E20" s="15"/>
      <c r="K20" s="15"/>
      <c r="Q20" s="15"/>
    </row>
    <row r="21" spans="2:24" ht="14.4">
      <c r="B21"/>
      <c r="D21" s="5"/>
    </row>
    <row r="22" spans="2:24" s="4" customFormat="1" ht="29.25" customHeight="1">
      <c r="B22" s="17"/>
      <c r="C22" s="161" t="str">
        <f>C5</f>
        <v>Assault With Intent To Murder (AWIM)</v>
      </c>
      <c r="D22" s="162"/>
      <c r="E22" s="150" t="s">
        <v>12</v>
      </c>
      <c r="F22" s="151"/>
      <c r="G22" s="152"/>
      <c r="H22" s="150" t="s">
        <v>8</v>
      </c>
      <c r="I22" s="151"/>
      <c r="J22" s="152"/>
      <c r="K22" s="150" t="s">
        <v>9</v>
      </c>
      <c r="L22" s="151"/>
      <c r="M22" s="152"/>
      <c r="N22" s="150" t="s">
        <v>10</v>
      </c>
      <c r="O22" s="151"/>
      <c r="P22" s="152"/>
      <c r="Q22" s="150" t="s">
        <v>11</v>
      </c>
      <c r="R22" s="151"/>
      <c r="S22" s="152"/>
      <c r="U22"/>
      <c r="V22"/>
      <c r="W22"/>
      <c r="X22" s="17"/>
    </row>
    <row r="23" spans="2:24" ht="15" thickBot="1">
      <c r="B23"/>
      <c r="C23" s="163"/>
      <c r="D23" s="164"/>
      <c r="E23" s="30" t="s">
        <v>13</v>
      </c>
      <c r="F23" s="31" t="s">
        <v>0</v>
      </c>
      <c r="G23" s="32" t="s">
        <v>30</v>
      </c>
      <c r="H23" s="30" t="s">
        <v>13</v>
      </c>
      <c r="I23" s="31" t="s">
        <v>0</v>
      </c>
      <c r="J23" s="32" t="s">
        <v>30</v>
      </c>
      <c r="K23" s="30" t="s">
        <v>13</v>
      </c>
      <c r="L23" s="31" t="s">
        <v>0</v>
      </c>
      <c r="M23" s="32" t="s">
        <v>30</v>
      </c>
      <c r="N23" s="30" t="s">
        <v>13</v>
      </c>
      <c r="O23" s="31" t="s">
        <v>0</v>
      </c>
      <c r="P23" s="32" t="s">
        <v>30</v>
      </c>
      <c r="Q23" s="30" t="s">
        <v>13</v>
      </c>
      <c r="R23" s="31" t="s">
        <v>0</v>
      </c>
      <c r="S23" s="32" t="s">
        <v>30</v>
      </c>
    </row>
    <row r="24" spans="2:24" ht="15" thickTop="1">
      <c r="C24" s="180" t="str">
        <f>_xlfn.CONCAT("Cases Convicted of ",B5,"*")</f>
        <v>Cases Convicted of AWIM*</v>
      </c>
      <c r="D24" s="181"/>
      <c r="E24" s="61">
        <v>9</v>
      </c>
      <c r="F24" s="62">
        <v>1</v>
      </c>
      <c r="G24" s="63" t="s">
        <v>2</v>
      </c>
      <c r="H24" s="61">
        <v>6</v>
      </c>
      <c r="I24" s="62" t="s">
        <v>2</v>
      </c>
      <c r="J24" s="63" t="s">
        <v>2</v>
      </c>
      <c r="K24" s="61" t="s">
        <v>2</v>
      </c>
      <c r="L24" s="62" t="s">
        <v>2</v>
      </c>
      <c r="M24" s="63" t="s">
        <v>2</v>
      </c>
      <c r="N24" s="61">
        <v>2</v>
      </c>
      <c r="O24" s="62">
        <v>1</v>
      </c>
      <c r="P24" s="63" t="s">
        <v>2</v>
      </c>
      <c r="Q24" s="61">
        <v>1</v>
      </c>
      <c r="R24" s="62">
        <v>0</v>
      </c>
      <c r="S24" s="63" t="s">
        <v>2</v>
      </c>
      <c r="U24"/>
      <c r="V24"/>
      <c r="W24"/>
      <c r="X24"/>
    </row>
    <row r="25" spans="2:24" ht="14.4">
      <c r="C25" s="146" t="s">
        <v>21</v>
      </c>
      <c r="D25" s="58" t="s">
        <v>1</v>
      </c>
      <c r="E25" s="35">
        <v>9</v>
      </c>
      <c r="F25" s="22">
        <v>1</v>
      </c>
      <c r="G25" s="36" t="s">
        <v>2</v>
      </c>
      <c r="H25" s="35">
        <v>6</v>
      </c>
      <c r="I25" s="22" t="s">
        <v>2</v>
      </c>
      <c r="J25" s="36" t="s">
        <v>2</v>
      </c>
      <c r="K25" s="35" t="s">
        <v>2</v>
      </c>
      <c r="L25" s="22" t="s">
        <v>2</v>
      </c>
      <c r="M25" s="36" t="s">
        <v>2</v>
      </c>
      <c r="N25" s="35">
        <v>2</v>
      </c>
      <c r="O25" s="22">
        <v>1</v>
      </c>
      <c r="P25" s="36" t="s">
        <v>2</v>
      </c>
      <c r="Q25" s="35">
        <v>1</v>
      </c>
      <c r="R25" s="22" t="s">
        <v>2</v>
      </c>
      <c r="S25" s="36" t="s">
        <v>2</v>
      </c>
      <c r="U25"/>
      <c r="V25"/>
      <c r="W25"/>
      <c r="X25"/>
    </row>
    <row r="26" spans="2:24" ht="14.4">
      <c r="C26" s="146"/>
      <c r="D26" s="37" t="s">
        <v>20</v>
      </c>
      <c r="E26" s="75">
        <f>E25/E$24</f>
        <v>1</v>
      </c>
      <c r="F26" s="76">
        <f>F25/F$24</f>
        <v>1</v>
      </c>
      <c r="G26" s="77">
        <f>IF(AND(E26&gt;0,NOT(E26="-"),F26&gt;0,NOT(F26="-")),(E26-F26)/F26, "-")</f>
        <v>0</v>
      </c>
      <c r="H26" s="78">
        <f>H25/H$24</f>
        <v>1</v>
      </c>
      <c r="I26" s="76" t="s">
        <v>2</v>
      </c>
      <c r="J26" s="77" t="str">
        <f>IF(AND(H26&gt;0,NOT(H26="-"),I26&gt;0,NOT(I26="-")),(H26-I26)/I26, "-")</f>
        <v>-</v>
      </c>
      <c r="K26" s="78" t="s">
        <v>2</v>
      </c>
      <c r="L26" s="76" t="s">
        <v>2</v>
      </c>
      <c r="M26" s="77" t="str">
        <f>IF(AND(K26&gt;0,NOT(K26="-"),L26&gt;0,NOT(L26="-")),(K26-L26)/L26, "-")</f>
        <v>-</v>
      </c>
      <c r="N26" s="78">
        <f>N25/N$24</f>
        <v>1</v>
      </c>
      <c r="O26" s="76">
        <f>O25/O$24</f>
        <v>1</v>
      </c>
      <c r="P26" s="77">
        <f>IF(AND(N26&gt;0,NOT(N26="-"),O26&gt;0,NOT(O26="-")),(N26-O26)/O26, "-")</f>
        <v>0</v>
      </c>
      <c r="Q26" s="78">
        <f>Q25/Q$24</f>
        <v>1</v>
      </c>
      <c r="R26" s="76" t="s">
        <v>2</v>
      </c>
      <c r="S26" s="77" t="str">
        <f>IF(AND(Q26&gt;0,NOT(Q26="-"),R26&gt;0,NOT(R26="-")),(Q26-R26)/R26, "-")</f>
        <v>-</v>
      </c>
      <c r="U26"/>
      <c r="V26"/>
      <c r="W26"/>
      <c r="X26"/>
    </row>
    <row r="27" spans="2:24" ht="29.25" customHeight="1">
      <c r="C27" s="146"/>
      <c r="D27" s="38" t="s">
        <v>24</v>
      </c>
      <c r="E27" s="28">
        <v>17</v>
      </c>
      <c r="F27" s="21">
        <v>10</v>
      </c>
      <c r="G27" s="68">
        <f>IF(AND(E27&gt;0,NOT(E27="-"),F27&gt;0,NOT(F27="-")),(E27-F27)/F27, "-")</f>
        <v>0.7</v>
      </c>
      <c r="H27" s="28">
        <v>20.666666030883789</v>
      </c>
      <c r="I27" s="21" t="s">
        <v>2</v>
      </c>
      <c r="J27" s="68" t="str">
        <f>IF(AND(H27&gt;0,NOT(H27="-"),I27&gt;0,NOT(I27="-")),(H27-I27)/I27, "-")</f>
        <v>-</v>
      </c>
      <c r="K27" s="28" t="s">
        <v>2</v>
      </c>
      <c r="L27" s="21" t="s">
        <v>2</v>
      </c>
      <c r="M27" s="68" t="str">
        <f>IF(AND(K27&gt;0,NOT(K27="-"),L27&gt;0,NOT(L27="-")),(K27-L27)/L27, "-")</f>
        <v>-</v>
      </c>
      <c r="N27" s="28">
        <v>11</v>
      </c>
      <c r="O27" s="21">
        <v>10</v>
      </c>
      <c r="P27" s="68">
        <f>IF(AND(N27&gt;0,NOT(N27="-"),O27&gt;0,NOT(O27="-")),(N27-O27)/O27, "-")</f>
        <v>0.1</v>
      </c>
      <c r="Q27" s="28">
        <v>7</v>
      </c>
      <c r="R27" s="21" t="s">
        <v>2</v>
      </c>
      <c r="S27" s="68" t="str">
        <f>IF(AND(Q27&gt;0,NOT(Q27="-"),R27&gt;0,NOT(R27="-")),(Q27-R27)/R27, "-")</f>
        <v>-</v>
      </c>
      <c r="U27"/>
      <c r="V27"/>
      <c r="W27"/>
      <c r="X27"/>
    </row>
    <row r="28" spans="2:24" ht="28.2">
      <c r="C28" s="149"/>
      <c r="D28" s="71" t="s">
        <v>18</v>
      </c>
      <c r="E28" s="34">
        <v>37.333332061767578</v>
      </c>
      <c r="F28" s="23">
        <v>15</v>
      </c>
      <c r="G28" s="69">
        <f>IF(AND(E28&gt;0,NOT(E28="-"),F28&gt;0,NOT(F28="-")),(E28-F28)/F28, "-")</f>
        <v>1.4888888041178385</v>
      </c>
      <c r="H28" s="34">
        <v>38.333332061767578</v>
      </c>
      <c r="I28" s="23" t="s">
        <v>2</v>
      </c>
      <c r="J28" s="69" t="str">
        <f>IF(AND(H28&gt;0,NOT(H28="-"),I28&gt;0,NOT(I28="-")),(H28-I28)/I28, "-")</f>
        <v>-</v>
      </c>
      <c r="K28" s="34" t="s">
        <v>2</v>
      </c>
      <c r="L28" s="23" t="s">
        <v>2</v>
      </c>
      <c r="M28" s="69" t="str">
        <f>IF(AND(K28&gt;0,NOT(K28="-"),L28&gt;0,NOT(L28="-")),(K28-L28)/L28, "-")</f>
        <v>-</v>
      </c>
      <c r="N28" s="34">
        <v>37</v>
      </c>
      <c r="O28" s="23">
        <v>15</v>
      </c>
      <c r="P28" s="69">
        <f>IF(AND(N28&gt;0,NOT(N28="-"),O28&gt;0,NOT(O28="-")),(N28-O28)/O28, "-")</f>
        <v>1.4666666666666666</v>
      </c>
      <c r="Q28" s="34">
        <v>32</v>
      </c>
      <c r="R28" s="23" t="s">
        <v>2</v>
      </c>
      <c r="S28" s="69" t="str">
        <f>IF(AND(Q28&gt;0,NOT(Q28="-"),R28&gt;0,NOT(R28="-")),(Q28-R28)/R28, "-")</f>
        <v>-</v>
      </c>
      <c r="U28"/>
      <c r="V28"/>
      <c r="W28"/>
      <c r="X28"/>
    </row>
    <row r="29" spans="2:24" ht="14.4">
      <c r="C29" s="146" t="s">
        <v>22</v>
      </c>
      <c r="D29" s="58" t="s">
        <v>1</v>
      </c>
      <c r="E29" s="35"/>
      <c r="F29" s="22"/>
      <c r="G29" s="36" t="s">
        <v>2</v>
      </c>
      <c r="H29" s="35"/>
      <c r="I29" s="22"/>
      <c r="J29" s="36" t="s">
        <v>2</v>
      </c>
      <c r="K29" s="35"/>
      <c r="L29" s="22"/>
      <c r="M29" s="36" t="s">
        <v>2</v>
      </c>
      <c r="N29" s="35"/>
      <c r="O29" s="22"/>
      <c r="P29" s="36" t="s">
        <v>2</v>
      </c>
      <c r="Q29" s="35"/>
      <c r="R29" s="22"/>
      <c r="S29" s="36" t="s">
        <v>2</v>
      </c>
      <c r="U29"/>
      <c r="V29"/>
      <c r="W29"/>
      <c r="X29"/>
    </row>
    <row r="30" spans="2:24" ht="14.4">
      <c r="C30" s="147"/>
      <c r="D30" s="37" t="s">
        <v>20</v>
      </c>
      <c r="E30" s="29"/>
      <c r="F30" s="20"/>
      <c r="G30" s="68" t="str">
        <f>IF(AND(E30&gt;0,NOT(E30="-"),F30&gt;0,NOT(F30="-")),(E30-F30)/F30, "-")</f>
        <v>-</v>
      </c>
      <c r="H30" s="29"/>
      <c r="I30" s="20"/>
      <c r="J30" s="68" t="str">
        <f>IF(AND(H30&gt;0,NOT(H30="-"),I30&gt;0,NOT(I30="-")),(H30-I30)/I30, "-")</f>
        <v>-</v>
      </c>
      <c r="K30" s="29"/>
      <c r="L30" s="20"/>
      <c r="M30" s="68" t="str">
        <f>IF(AND(K30&gt;0,NOT(K30="-"),L30&gt;0,NOT(L30="-")),(K30-L30)/L30, "-")</f>
        <v>-</v>
      </c>
      <c r="N30" s="29"/>
      <c r="O30" s="20"/>
      <c r="P30" s="68" t="str">
        <f>IF(AND(N30&gt;0,NOT(N30="-"),O30&gt;0,NOT(O30="-")),(N30-O30)/O30, "-")</f>
        <v>-</v>
      </c>
      <c r="Q30" s="29"/>
      <c r="R30" s="20"/>
      <c r="S30" s="68" t="str">
        <f>IF(AND(Q30&gt;0,NOT(Q30="-"),R30&gt;0,NOT(R30="-")),(Q30-R30)/R30, "-")</f>
        <v>-</v>
      </c>
      <c r="U30"/>
      <c r="V30"/>
      <c r="W30"/>
      <c r="X30"/>
    </row>
    <row r="31" spans="2:24" ht="28.2">
      <c r="C31" s="147"/>
      <c r="D31" s="38" t="s">
        <v>19</v>
      </c>
      <c r="E31" s="28"/>
      <c r="F31" s="21"/>
      <c r="G31" s="68" t="str">
        <f>IF(AND(E31&gt;0,NOT(E31="-"),F31&gt;0,NOT(F31="-")),(E31-F31)/F31, "-")</f>
        <v>-</v>
      </c>
      <c r="H31" s="28"/>
      <c r="I31" s="21"/>
      <c r="J31" s="68" t="str">
        <f>IF(AND(H31&gt;0,NOT(H31="-"),I31&gt;0,NOT(I31="-")),(H31-I31)/I31, "-")</f>
        <v>-</v>
      </c>
      <c r="K31" s="28"/>
      <c r="L31" s="21"/>
      <c r="M31" s="68" t="str">
        <f>IF(AND(K31&gt;0,NOT(K31="-"),L31&gt;0,NOT(L31="-")),(K31-L31)/L31, "-")</f>
        <v>-</v>
      </c>
      <c r="N31" s="28"/>
      <c r="O31" s="21"/>
      <c r="P31" s="68" t="str">
        <f>IF(AND(N31&gt;0,NOT(N31="-"),O31&gt;0,NOT(O31="-")),(N31-O31)/O31, "-")</f>
        <v>-</v>
      </c>
      <c r="Q31" s="28"/>
      <c r="R31" s="21"/>
      <c r="S31" s="68" t="str">
        <f>IF(AND(Q31&gt;0,NOT(Q31="-"),R31&gt;0,NOT(R31="-")),(Q31-R31)/R31, "-")</f>
        <v>-</v>
      </c>
      <c r="U31"/>
      <c r="V31"/>
      <c r="W31"/>
      <c r="X31"/>
    </row>
    <row r="32" spans="2:24" ht="27.6">
      <c r="C32" s="148"/>
      <c r="D32" s="73" t="s">
        <v>35</v>
      </c>
      <c r="E32" s="59"/>
      <c r="F32" s="60"/>
      <c r="G32" s="69" t="str">
        <f>IF(AND(E32&gt;0,NOT(E32="-"),F32&gt;0,NOT(F32="-")),(E32-F32)/F32, "-")</f>
        <v>-</v>
      </c>
      <c r="H32" s="59"/>
      <c r="I32" s="60"/>
      <c r="J32" s="69" t="str">
        <f>IF(AND(H32&gt;0,NOT(H32="-"),I32&gt;0,NOT(I32="-")),(H32-I32)/I32, "-")</f>
        <v>-</v>
      </c>
      <c r="K32" s="59"/>
      <c r="L32" s="60"/>
      <c r="M32" s="69" t="str">
        <f>IF(AND(K32&gt;0,NOT(K32="-"),L32&gt;0,NOT(L32="-")),(K32-L32)/L32, "-")</f>
        <v>-</v>
      </c>
      <c r="N32" s="59"/>
      <c r="O32" s="60"/>
      <c r="P32" s="69" t="str">
        <f>IF(AND(N32&gt;0,NOT(N32="-"),O32&gt;0,NOT(O32="-")),(N32-O32)/O32, "-")</f>
        <v>-</v>
      </c>
      <c r="Q32" s="59"/>
      <c r="R32" s="60"/>
      <c r="S32" s="69" t="str">
        <f>IF(AND(Q32&gt;0,NOT(Q32="-"),R32&gt;0,NOT(R32="-")),(Q32-R32)/R32, "-")</f>
        <v>-</v>
      </c>
      <c r="U32"/>
      <c r="V32"/>
      <c r="W32"/>
      <c r="X32"/>
    </row>
    <row r="33" spans="2:24" ht="14.4">
      <c r="C33" s="146" t="s">
        <v>23</v>
      </c>
      <c r="D33" s="58" t="s">
        <v>1</v>
      </c>
      <c r="E33" s="35"/>
      <c r="F33" s="22"/>
      <c r="G33" s="70" t="s">
        <v>2</v>
      </c>
      <c r="H33" s="35"/>
      <c r="I33" s="22"/>
      <c r="J33" s="70" t="s">
        <v>2</v>
      </c>
      <c r="K33" s="35"/>
      <c r="L33" s="22"/>
      <c r="M33" s="70" t="s">
        <v>2</v>
      </c>
      <c r="N33" s="35"/>
      <c r="O33" s="22"/>
      <c r="P33" s="70" t="s">
        <v>2</v>
      </c>
      <c r="Q33" s="35"/>
      <c r="R33" s="22"/>
      <c r="S33" s="70" t="s">
        <v>2</v>
      </c>
      <c r="U33"/>
      <c r="V33"/>
      <c r="W33"/>
      <c r="X33"/>
    </row>
    <row r="34" spans="2:24" ht="14.4">
      <c r="B34"/>
      <c r="C34" s="146"/>
      <c r="D34" s="38" t="s">
        <v>20</v>
      </c>
      <c r="E34" s="29"/>
      <c r="F34" s="20"/>
      <c r="G34" s="68" t="str">
        <f>IF(AND(E34&gt;0,NOT(E34="-"),F34&gt;0,NOT(F34="-")),(E34-F34)/F34, "-")</f>
        <v>-</v>
      </c>
      <c r="H34" s="29"/>
      <c r="I34" s="20"/>
      <c r="J34" s="68" t="str">
        <f>IF(AND(H34&gt;0,NOT(H34="-"),I34&gt;0,NOT(I34="-")),(H34-I34)/I34, "-")</f>
        <v>-</v>
      </c>
      <c r="K34" s="29"/>
      <c r="L34" s="20"/>
      <c r="M34" s="68" t="str">
        <f>IF(AND(K34&gt;0,NOT(K34="-"),L34&gt;0,NOT(L34="-")),(K34-L34)/L34, "-")</f>
        <v>-</v>
      </c>
      <c r="N34" s="29"/>
      <c r="O34" s="20"/>
      <c r="P34" s="68" t="str">
        <f>IF(AND(N34&gt;0,NOT(N34="-"),O34&gt;0,NOT(O34="-")),(N34-O34)/O34, "-")</f>
        <v>-</v>
      </c>
      <c r="Q34" s="29"/>
      <c r="R34" s="20"/>
      <c r="S34" s="68" t="str">
        <f>IF(AND(Q34&gt;0,NOT(Q34="-"),R34&gt;0,NOT(R34="-")),(Q34-R34)/R34, "-")</f>
        <v>-</v>
      </c>
      <c r="U34"/>
      <c r="V34"/>
      <c r="W34"/>
      <c r="X34"/>
    </row>
    <row r="35" spans="2:24" ht="27.6">
      <c r="B35"/>
      <c r="C35" s="149"/>
      <c r="D35" s="73" t="s">
        <v>35</v>
      </c>
      <c r="E35" s="34"/>
      <c r="F35" s="23"/>
      <c r="G35" s="69" t="str">
        <f>IF(AND(E35&gt;0,NOT(E35="-"),F35&gt;0,NOT(F35="-")),(E35-F35)/F35, "-")</f>
        <v>-</v>
      </c>
      <c r="H35" s="34"/>
      <c r="I35" s="23"/>
      <c r="J35" s="69" t="str">
        <f>IF(AND(H35&gt;0,NOT(H35="-"),I35&gt;0,NOT(I35="-")),(H35-I35)/I35, "-")</f>
        <v>-</v>
      </c>
      <c r="K35" s="34"/>
      <c r="L35" s="23"/>
      <c r="M35" s="69" t="str">
        <f>IF(AND(K35&gt;0,NOT(K35="-"),L35&gt;0,NOT(L35="-")),(K35-L35)/L35, "-")</f>
        <v>-</v>
      </c>
      <c r="N35" s="34"/>
      <c r="O35" s="23"/>
      <c r="P35" s="69" t="str">
        <f>IF(AND(N35&gt;0,NOT(N35="-"),O35&gt;0,NOT(O35="-")),(N35-O35)/O35, "-")</f>
        <v>-</v>
      </c>
      <c r="Q35" s="34"/>
      <c r="R35" s="23"/>
      <c r="S35" s="69" t="str">
        <f>IF(AND(Q35&gt;0,NOT(Q35="-"),R35&gt;0,NOT(R35="-")),(Q35-R35)/R35, "-")</f>
        <v>-</v>
      </c>
      <c r="U35"/>
      <c r="V35"/>
      <c r="W35"/>
      <c r="X35"/>
    </row>
    <row r="36" spans="2:24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</row>
    <row r="37" spans="2:24" ht="14.4">
      <c r="B37" s="10"/>
      <c r="C37" s="10" t="s">
        <v>32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/>
      <c r="V37"/>
      <c r="W37"/>
    </row>
    <row r="38" spans="2:24" s="6" customFormat="1" ht="14.4">
      <c r="B38" s="10"/>
      <c r="C38" s="10" t="s">
        <v>67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/>
      <c r="V38"/>
      <c r="W38"/>
    </row>
    <row r="39" spans="2:24" ht="14.4">
      <c r="B39" s="10"/>
      <c r="C39" s="10"/>
      <c r="U39"/>
      <c r="V39"/>
      <c r="W39"/>
    </row>
    <row r="40" spans="2:24" ht="17.399999999999999">
      <c r="B40" s="40"/>
      <c r="D40" s="5"/>
      <c r="E40" s="15"/>
      <c r="K40" s="15"/>
      <c r="Q40" s="15"/>
      <c r="T40" s="5"/>
    </row>
    <row r="41" spans="2:24" ht="15.6">
      <c r="B41" s="2"/>
      <c r="D41" s="5"/>
      <c r="E41" s="15"/>
      <c r="K41" s="15"/>
      <c r="Q41" s="15"/>
      <c r="T41" s="5"/>
    </row>
    <row r="42" spans="2:24">
      <c r="B42" s="39"/>
      <c r="D42" s="5"/>
      <c r="E42" s="15"/>
      <c r="K42" s="15"/>
      <c r="Q42" s="15"/>
      <c r="T42" s="5"/>
      <c r="U42" s="6"/>
      <c r="V42" s="6"/>
      <c r="W42" s="6"/>
    </row>
    <row r="43" spans="2:24" ht="14.4">
      <c r="B43" s="10"/>
      <c r="C43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2:24" ht="14.4">
      <c r="B44" s="10"/>
      <c r="C44" s="10"/>
      <c r="D44" s="14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5"/>
    </row>
    <row r="45" spans="2:24" ht="14.4">
      <c r="B45" s="10"/>
      <c r="C45" s="10"/>
      <c r="D45" s="14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5"/>
    </row>
    <row r="46" spans="2:24"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</row>
    <row r="47" spans="2:24"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2:24"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</row>
    <row r="49" spans="5:23"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</row>
    <row r="50" spans="5:23"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</row>
    <row r="52" spans="5:23" ht="14.4">
      <c r="U52" s="12"/>
      <c r="V52" s="12"/>
      <c r="W52" s="12"/>
    </row>
    <row r="53" spans="5:23" ht="14.4">
      <c r="U53" s="12"/>
      <c r="V53" s="12"/>
      <c r="W53" s="12"/>
    </row>
    <row r="54" spans="5:23" ht="14.4">
      <c r="U54" s="12"/>
      <c r="V54" s="12"/>
      <c r="W54" s="12"/>
    </row>
    <row r="55" spans="5:23" ht="14.4">
      <c r="U55" s="12"/>
      <c r="V55" s="12"/>
      <c r="W55" s="12"/>
    </row>
    <row r="56" spans="5:23" ht="14.4">
      <c r="U56" s="12"/>
      <c r="V56" s="12"/>
      <c r="W56" s="12"/>
    </row>
    <row r="57" spans="5:23" ht="14.4">
      <c r="U57" s="12"/>
      <c r="V57" s="12"/>
      <c r="W57" s="12"/>
    </row>
    <row r="58" spans="5:23" ht="14.4">
      <c r="U58" s="12"/>
      <c r="V58" s="12"/>
      <c r="W58" s="12"/>
    </row>
    <row r="59" spans="5:23" ht="14.4">
      <c r="U59" s="12"/>
      <c r="V59" s="12"/>
      <c r="W59" s="12"/>
    </row>
    <row r="60" spans="5:23" ht="14.4">
      <c r="U60" s="12"/>
      <c r="V60" s="12"/>
      <c r="W60" s="12"/>
    </row>
    <row r="61" spans="5:23" ht="14.4">
      <c r="U61" s="12"/>
      <c r="V61" s="12"/>
      <c r="W61" s="12"/>
    </row>
    <row r="62" spans="5:23" ht="14.4">
      <c r="U62" s="12"/>
      <c r="V62" s="12"/>
      <c r="W62" s="12"/>
    </row>
    <row r="63" spans="5:23" ht="14.4">
      <c r="U63" s="12"/>
      <c r="V63" s="12"/>
      <c r="W63" s="12"/>
    </row>
    <row r="64" spans="5:23" ht="14.4">
      <c r="U64" s="12"/>
      <c r="V64" s="12"/>
      <c r="W64" s="12"/>
    </row>
    <row r="65" spans="21:23" ht="14.4">
      <c r="U65" s="12"/>
      <c r="V65" s="12"/>
      <c r="W65" s="12"/>
    </row>
    <row r="66" spans="21:23" ht="14.4">
      <c r="U66" s="12"/>
      <c r="V66" s="12"/>
      <c r="W66" s="12"/>
    </row>
    <row r="67" spans="21:23" ht="14.4">
      <c r="U67" s="12"/>
      <c r="V67" s="12"/>
      <c r="W67" s="12"/>
    </row>
    <row r="68" spans="21:23" ht="14.4">
      <c r="U68" s="12"/>
      <c r="V68" s="12"/>
      <c r="W68" s="12"/>
    </row>
    <row r="69" spans="21:23" ht="14.4">
      <c r="U69" s="12"/>
      <c r="V69" s="12"/>
      <c r="W69" s="12"/>
    </row>
    <row r="70" spans="21:23" ht="14.4">
      <c r="U70" s="12"/>
      <c r="V70" s="12"/>
      <c r="W70" s="12"/>
    </row>
    <row r="71" spans="21:23" ht="14.4">
      <c r="U71" s="12"/>
      <c r="V71" s="12"/>
      <c r="W71" s="12"/>
    </row>
    <row r="72" spans="21:23" ht="14.4">
      <c r="U72" s="12"/>
      <c r="V72" s="12"/>
      <c r="W72" s="12"/>
    </row>
    <row r="73" spans="21:23" ht="14.4">
      <c r="U73" s="12"/>
      <c r="V73" s="12"/>
      <c r="W73" s="12"/>
    </row>
    <row r="74" spans="21:23" ht="14.4">
      <c r="U74" s="12"/>
      <c r="V74" s="12"/>
      <c r="W74" s="12"/>
    </row>
    <row r="75" spans="21:23" ht="14.4">
      <c r="U75" s="12"/>
      <c r="V75" s="12"/>
      <c r="W75" s="12"/>
    </row>
    <row r="76" spans="21:23" ht="14.4">
      <c r="U76" s="12"/>
      <c r="V76" s="12"/>
      <c r="W76" s="12"/>
    </row>
    <row r="77" spans="21:23" ht="14.4">
      <c r="U77" s="12"/>
      <c r="V77" s="12"/>
      <c r="W77" s="12"/>
    </row>
    <row r="78" spans="21:23" ht="14.4">
      <c r="U78" s="12"/>
      <c r="V78" s="12"/>
      <c r="W78" s="12"/>
    </row>
    <row r="79" spans="21:23" ht="14.4">
      <c r="U79" s="12"/>
      <c r="V79" s="12"/>
      <c r="W79" s="12"/>
    </row>
    <row r="80" spans="21:23" ht="14.4">
      <c r="U80" s="12"/>
      <c r="V80" s="12"/>
      <c r="W80" s="12"/>
    </row>
    <row r="81" spans="21:23" ht="14.4">
      <c r="U81" s="12"/>
      <c r="V81" s="12"/>
      <c r="W81" s="12"/>
    </row>
    <row r="82" spans="21:23" ht="14.4">
      <c r="U82" s="12"/>
      <c r="V82" s="12"/>
      <c r="W82" s="12"/>
    </row>
    <row r="83" spans="21:23" ht="14.4">
      <c r="U83" s="12"/>
      <c r="V83" s="12"/>
      <c r="W83" s="12"/>
    </row>
    <row r="84" spans="21:23" ht="14.4">
      <c r="U84" s="12"/>
      <c r="V84" s="12"/>
      <c r="W84" s="12"/>
    </row>
    <row r="85" spans="21:23" ht="14.4">
      <c r="U85" s="12"/>
      <c r="V85" s="12"/>
      <c r="W85" s="12"/>
    </row>
    <row r="86" spans="21:23" ht="14.4">
      <c r="U86" s="12"/>
      <c r="V86" s="12"/>
      <c r="W86" s="12"/>
    </row>
    <row r="87" spans="21:23" ht="14.4">
      <c r="U87" s="12"/>
      <c r="V87" s="12"/>
      <c r="W87" s="12"/>
    </row>
    <row r="88" spans="21:23" ht="14.4">
      <c r="U88" s="12"/>
      <c r="V88" s="12"/>
      <c r="W88" s="12"/>
    </row>
    <row r="89" spans="21:23" ht="14.4">
      <c r="U89" s="12"/>
      <c r="V89" s="12"/>
      <c r="W89" s="12"/>
    </row>
    <row r="90" spans="21:23" ht="14.4">
      <c r="U90" s="12"/>
      <c r="V90" s="12"/>
      <c r="W90" s="12"/>
    </row>
    <row r="91" spans="21:23" ht="14.4">
      <c r="U91" s="12"/>
      <c r="V91" s="12"/>
      <c r="W91" s="12"/>
    </row>
    <row r="92" spans="21:23" ht="14.4">
      <c r="U92" s="12"/>
      <c r="V92" s="12"/>
      <c r="W92" s="12"/>
    </row>
    <row r="93" spans="21:23" ht="14.4">
      <c r="U93" s="12"/>
      <c r="V93" s="12"/>
      <c r="W93" s="12"/>
    </row>
    <row r="94" spans="21:23" ht="14.4">
      <c r="U94" s="12"/>
      <c r="V94" s="12"/>
      <c r="W94" s="12"/>
    </row>
    <row r="95" spans="21:23" ht="14.4">
      <c r="U95" s="12"/>
      <c r="V95" s="12"/>
      <c r="W95" s="12"/>
    </row>
    <row r="96" spans="21:23" ht="14.4">
      <c r="U96" s="12"/>
      <c r="V96" s="12"/>
      <c r="W96" s="12"/>
    </row>
    <row r="97" spans="21:23" ht="14.4">
      <c r="U97" s="12"/>
      <c r="V97" s="12"/>
      <c r="W97" s="12"/>
    </row>
    <row r="98" spans="21:23" ht="14.4">
      <c r="U98" s="12"/>
      <c r="V98" s="12"/>
      <c r="W98" s="12"/>
    </row>
    <row r="99" spans="21:23" ht="14.4">
      <c r="U99" s="12"/>
      <c r="V99" s="12"/>
      <c r="W99" s="12"/>
    </row>
    <row r="100" spans="21:23" ht="14.4">
      <c r="U100" s="12"/>
      <c r="V100" s="12"/>
      <c r="W100" s="12"/>
    </row>
    <row r="101" spans="21:23" ht="14.4">
      <c r="U101" s="12"/>
      <c r="V101" s="12"/>
      <c r="W101" s="12"/>
    </row>
    <row r="102" spans="21:23" ht="14.4">
      <c r="U102" s="12"/>
      <c r="V102" s="12"/>
      <c r="W102" s="12"/>
    </row>
    <row r="103" spans="21:23" ht="14.4">
      <c r="U103" s="12"/>
      <c r="V103" s="12"/>
      <c r="W103" s="12"/>
    </row>
    <row r="104" spans="21:23" ht="14.4">
      <c r="U104" s="12"/>
      <c r="V104" s="12"/>
      <c r="W104" s="12"/>
    </row>
    <row r="105" spans="21:23" ht="14.4">
      <c r="U105" s="12"/>
      <c r="V105" s="12"/>
      <c r="W105" s="12"/>
    </row>
    <row r="106" spans="21:23" ht="14.4">
      <c r="U106" s="12"/>
      <c r="V106" s="12"/>
      <c r="W106" s="12"/>
    </row>
    <row r="107" spans="21:23" ht="14.4">
      <c r="U107" s="12"/>
      <c r="V107" s="12"/>
      <c r="W107" s="12"/>
    </row>
    <row r="108" spans="21:23" ht="14.4">
      <c r="U108" s="12"/>
      <c r="V108" s="12"/>
      <c r="W108" s="12"/>
    </row>
    <row r="109" spans="21:23" ht="14.4">
      <c r="U109" s="12"/>
      <c r="V109" s="12"/>
      <c r="W109" s="12"/>
    </row>
    <row r="110" spans="21:23" ht="14.4">
      <c r="U110" s="12"/>
      <c r="V110" s="12"/>
      <c r="W110" s="12"/>
    </row>
    <row r="111" spans="21:23" ht="14.4">
      <c r="U111" s="12"/>
      <c r="V111" s="12"/>
      <c r="W111" s="12"/>
    </row>
    <row r="112" spans="21:23" ht="14.4">
      <c r="U112" s="12"/>
      <c r="V112" s="12"/>
      <c r="W112" s="12"/>
    </row>
    <row r="113" spans="21:23" ht="14.4">
      <c r="U113" s="12"/>
      <c r="V113" s="12"/>
      <c r="W113" s="12"/>
    </row>
    <row r="114" spans="21:23" ht="14.4">
      <c r="U114" s="12"/>
      <c r="V114" s="12"/>
      <c r="W114" s="12"/>
    </row>
    <row r="115" spans="21:23" ht="14.4">
      <c r="U115" s="12"/>
      <c r="V115" s="12"/>
      <c r="W115" s="12"/>
    </row>
    <row r="116" spans="21:23" ht="14.4">
      <c r="U116" s="12"/>
      <c r="V116" s="12"/>
      <c r="W116" s="12"/>
    </row>
    <row r="117" spans="21:23" ht="14.4">
      <c r="U117" s="12"/>
      <c r="V117" s="12"/>
      <c r="W117" s="12"/>
    </row>
    <row r="118" spans="21:23" ht="14.4">
      <c r="U118" s="12"/>
      <c r="V118" s="12"/>
      <c r="W118" s="12"/>
    </row>
    <row r="119" spans="21:23" ht="14.4">
      <c r="U119" s="12"/>
      <c r="V119" s="12"/>
      <c r="W119" s="12"/>
    </row>
    <row r="120" spans="21:23" ht="14.4">
      <c r="U120" s="12"/>
      <c r="V120" s="12"/>
      <c r="W120" s="12"/>
    </row>
    <row r="121" spans="21:23" ht="14.4">
      <c r="U121" s="12"/>
      <c r="V121" s="12"/>
      <c r="W121" s="12"/>
    </row>
    <row r="122" spans="21:23" ht="14.4">
      <c r="U122" s="12"/>
      <c r="V122" s="12"/>
      <c r="W122" s="12"/>
    </row>
    <row r="123" spans="21:23" ht="14.4">
      <c r="U123" s="12"/>
      <c r="V123" s="12"/>
      <c r="W123" s="12"/>
    </row>
    <row r="124" spans="21:23" ht="14.4">
      <c r="U124" s="12"/>
      <c r="V124" s="12"/>
      <c r="W124" s="12"/>
    </row>
    <row r="125" spans="21:23" ht="14.4">
      <c r="U125" s="12"/>
      <c r="V125" s="12"/>
      <c r="W125" s="12"/>
    </row>
    <row r="126" spans="21:23" ht="14.4">
      <c r="U126" s="12"/>
      <c r="V126" s="12"/>
      <c r="W126" s="12"/>
    </row>
    <row r="127" spans="21:23" ht="14.4">
      <c r="U127" s="12"/>
      <c r="V127" s="12"/>
      <c r="W127" s="12"/>
    </row>
    <row r="128" spans="21:23" ht="14.4">
      <c r="U128" s="12"/>
      <c r="V128" s="12"/>
      <c r="W128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 E16:F16 H10:I12 H16:I16 K10:L12 K16:L16 N10:O12 N16:O16 Q10:R12 Q16:R16">
    <cfRule type="cellIs" dxfId="5" priority="1" operator="equal">
      <formula>0</formula>
    </cfRule>
    <cfRule type="cellIs" dxfId="4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E93B4-F29B-4000-8E0F-4B47029BC298}">
  <dimension ref="B1:AQ147"/>
  <sheetViews>
    <sheetView showGridLines="0" topLeftCell="A2" zoomScaleNormal="100" workbookViewId="0">
      <selection activeCell="U27" sqref="U27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0" width="7.44140625" style="4" bestFit="1" customWidth="1"/>
    <col min="11" max="12" width="6.44140625" style="4" bestFit="1" customWidth="1"/>
    <col min="13" max="13" width="7.44140625" style="4" bestFit="1" customWidth="1"/>
    <col min="14" max="15" width="6.44140625" style="4" bestFit="1" customWidth="1"/>
    <col min="16" max="16" width="7.44140625" style="4" bestFit="1" customWidth="1"/>
    <col min="17" max="18" width="6.44140625" style="4" bestFit="1" customWidth="1"/>
    <col min="19" max="19" width="7.44140625" style="4" bestFit="1" customWidth="1"/>
    <col min="20" max="16384" width="9.109375" style="5"/>
  </cols>
  <sheetData>
    <row r="1" spans="2:43" ht="17.399999999999999">
      <c r="B1" s="40" t="s">
        <v>38</v>
      </c>
      <c r="C1" s="7"/>
    </row>
    <row r="2" spans="2:43" ht="15.6">
      <c r="B2" s="2" t="str">
        <f>_xlfn.CONCAT("- Cases Charged with ",C5," -")</f>
        <v>- Cases Charged with Assault With Intent To Do Great Bodily Harm Less Than Murder (GBH)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43">
      <c r="B3" s="39" t="s">
        <v>61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43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43" s="4" customFormat="1" ht="29.25" customHeight="1">
      <c r="B5" s="74" t="s">
        <v>58</v>
      </c>
      <c r="C5" s="170" t="s">
        <v>62</v>
      </c>
      <c r="D5" s="171"/>
      <c r="E5" s="165" t="s">
        <v>12</v>
      </c>
      <c r="F5" s="166"/>
      <c r="G5" s="167"/>
      <c r="H5" s="165" t="s">
        <v>8</v>
      </c>
      <c r="I5" s="166"/>
      <c r="J5" s="167"/>
      <c r="K5" s="165" t="s">
        <v>9</v>
      </c>
      <c r="L5" s="166"/>
      <c r="M5" s="167"/>
      <c r="N5" s="165" t="s">
        <v>10</v>
      </c>
      <c r="O5" s="166"/>
      <c r="P5" s="166"/>
      <c r="Q5" s="165" t="s">
        <v>11</v>
      </c>
      <c r="R5" s="166"/>
      <c r="S5" s="16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2:43" ht="15" thickBot="1">
      <c r="B6" s="10"/>
      <c r="C6" s="172"/>
      <c r="D6" s="173"/>
      <c r="E6" s="30" t="s">
        <v>13</v>
      </c>
      <c r="F6" s="11" t="s">
        <v>0</v>
      </c>
      <c r="G6" s="32" t="s">
        <v>30</v>
      </c>
      <c r="H6" s="30" t="s">
        <v>13</v>
      </c>
      <c r="I6" s="11" t="s">
        <v>0</v>
      </c>
      <c r="J6" s="32" t="s">
        <v>30</v>
      </c>
      <c r="K6" s="30" t="s">
        <v>13</v>
      </c>
      <c r="L6" s="11" t="s">
        <v>0</v>
      </c>
      <c r="M6" s="32" t="s">
        <v>30</v>
      </c>
      <c r="N6" s="30" t="s">
        <v>13</v>
      </c>
      <c r="O6" s="11" t="s">
        <v>0</v>
      </c>
      <c r="P6" s="32" t="s">
        <v>30</v>
      </c>
      <c r="Q6" s="30" t="s">
        <v>13</v>
      </c>
      <c r="R6" s="11" t="s">
        <v>0</v>
      </c>
      <c r="S6" s="32" t="s">
        <v>30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2:43" ht="15" thickTop="1">
      <c r="B7" s="10"/>
      <c r="C7" s="174" t="str">
        <f>_xlfn.CONCAT("Cases Charged with ",B5)</f>
        <v>Cases Charged with GBH</v>
      </c>
      <c r="D7" s="175"/>
      <c r="E7" s="25">
        <v>35</v>
      </c>
      <c r="F7" s="18">
        <v>17</v>
      </c>
      <c r="G7" s="65" t="s">
        <v>2</v>
      </c>
      <c r="H7" s="25">
        <v>6</v>
      </c>
      <c r="I7" s="18">
        <v>8</v>
      </c>
      <c r="J7" s="65" t="s">
        <v>2</v>
      </c>
      <c r="K7" s="25">
        <v>12</v>
      </c>
      <c r="L7" s="18">
        <v>4</v>
      </c>
      <c r="M7" s="65" t="s">
        <v>2</v>
      </c>
      <c r="N7" s="25">
        <v>8</v>
      </c>
      <c r="O7" s="18">
        <v>2</v>
      </c>
      <c r="P7" s="65" t="s">
        <v>2</v>
      </c>
      <c r="Q7" s="25">
        <v>9</v>
      </c>
      <c r="R7" s="18">
        <v>3</v>
      </c>
      <c r="S7" s="65" t="s">
        <v>2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2:43" ht="14.4">
      <c r="B8"/>
      <c r="C8" s="176" t="s">
        <v>16</v>
      </c>
      <c r="D8" s="177"/>
      <c r="E8" s="56">
        <v>7</v>
      </c>
      <c r="F8" s="57">
        <v>3</v>
      </c>
      <c r="G8" s="66" t="s">
        <v>2</v>
      </c>
      <c r="H8" s="56">
        <v>1</v>
      </c>
      <c r="I8" s="57">
        <v>2</v>
      </c>
      <c r="J8" s="66" t="s">
        <v>2</v>
      </c>
      <c r="K8" s="56">
        <v>1</v>
      </c>
      <c r="L8" s="57">
        <v>1</v>
      </c>
      <c r="M8" s="66" t="s">
        <v>2</v>
      </c>
      <c r="N8" s="56" t="s">
        <v>2</v>
      </c>
      <c r="O8" s="57" t="s">
        <v>2</v>
      </c>
      <c r="P8" s="66" t="s">
        <v>2</v>
      </c>
      <c r="Q8" s="56">
        <v>5</v>
      </c>
      <c r="R8" s="57" t="s">
        <v>2</v>
      </c>
      <c r="S8" s="66" t="s">
        <v>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2:43" ht="14.4">
      <c r="B9"/>
      <c r="C9" s="178" t="s">
        <v>17</v>
      </c>
      <c r="D9" s="179"/>
      <c r="E9" s="35">
        <v>28</v>
      </c>
      <c r="F9" s="22">
        <v>14</v>
      </c>
      <c r="G9" s="67" t="s">
        <v>2</v>
      </c>
      <c r="H9" s="35">
        <v>5</v>
      </c>
      <c r="I9" s="22">
        <v>6</v>
      </c>
      <c r="J9" s="67" t="s">
        <v>2</v>
      </c>
      <c r="K9" s="35">
        <v>11</v>
      </c>
      <c r="L9" s="22">
        <v>3</v>
      </c>
      <c r="M9" s="67" t="s">
        <v>2</v>
      </c>
      <c r="N9" s="35">
        <v>8</v>
      </c>
      <c r="O9" s="22">
        <v>2</v>
      </c>
      <c r="P9" s="67" t="s">
        <v>2</v>
      </c>
      <c r="Q9" s="35">
        <v>4</v>
      </c>
      <c r="R9" s="22">
        <v>3</v>
      </c>
      <c r="S9" s="67" t="s">
        <v>2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2:43" ht="15" customHeight="1">
      <c r="B10"/>
      <c r="C10" s="168" t="str">
        <f>_xlfn.CONCAT(B5, " Charges Dismissed (%)")</f>
        <v>GBH Charges Dismissed (%)</v>
      </c>
      <c r="D10" s="169"/>
      <c r="E10" s="27">
        <v>0.22857142984867096</v>
      </c>
      <c r="F10" s="20">
        <v>0.35294118523597717</v>
      </c>
      <c r="G10" s="68">
        <f>IF(AND(E10&gt;0,NOT(E10="-"),F10&gt;0,NOT(F10="-")),(E10-F10)/F10, "-")</f>
        <v>-0.35238096484589165</v>
      </c>
      <c r="H10" s="27">
        <v>0</v>
      </c>
      <c r="I10" s="20">
        <v>0.3125</v>
      </c>
      <c r="J10" s="68" t="str">
        <f>IF(AND(H10&gt;0,NOT(H10="-"),I10&gt;0,NOT(I10="-")),(H10-I10)/I10, "-")</f>
        <v>-</v>
      </c>
      <c r="K10" s="27">
        <v>0.5</v>
      </c>
      <c r="L10" s="20">
        <v>0.625</v>
      </c>
      <c r="M10" s="68">
        <f>IF(AND(K10&gt;0,NOT(K10="-"),L10&gt;0,NOT(L10="-")),(K10-L10)/L10, "-")</f>
        <v>-0.2</v>
      </c>
      <c r="N10" s="27">
        <v>0.125</v>
      </c>
      <c r="O10" s="20">
        <v>0.5</v>
      </c>
      <c r="P10" s="68">
        <f>IF(AND(N10&gt;0,NOT(N10="-"),O10&gt;0,NOT(O10="-")),(N10-O10)/O10, "-")</f>
        <v>-0.75</v>
      </c>
      <c r="Q10" s="27">
        <v>0.1111111119389534</v>
      </c>
      <c r="R10" s="20">
        <v>0</v>
      </c>
      <c r="S10" s="68" t="str">
        <f>IF(AND(Q10&gt;0,NOT(Q10="-"),R10&gt;0,NOT(R10="-")),(Q10-R10)/R10, "-")</f>
        <v>-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2:43" ht="14.4">
      <c r="B11"/>
      <c r="C11" s="155" t="str">
        <f>_xlfn.CONCAT(B5, " Charges Plea  (%)")</f>
        <v>GBH Charges Plea  (%)</v>
      </c>
      <c r="D11" s="156"/>
      <c r="E11" s="27">
        <v>0.68571430444717407</v>
      </c>
      <c r="F11" s="20">
        <v>0.52941179275512695</v>
      </c>
      <c r="G11" s="68">
        <f>IF(AND(E11&gt;0,NOT(E11="-"),F11&gt;0,NOT(F11="-")),(E11-F11)/F11, "-")</f>
        <v>0.29523806199825808</v>
      </c>
      <c r="H11" s="27">
        <v>0.66666668653488159</v>
      </c>
      <c r="I11" s="20">
        <v>0.4375</v>
      </c>
      <c r="J11" s="68">
        <f>IF(AND(H11&gt;0,NOT(H11="-"),I11&gt;0,NOT(I11="-")),(H11-I11)/I11, "-")</f>
        <v>0.52380956922258648</v>
      </c>
      <c r="K11" s="27">
        <v>0.4166666567325592</v>
      </c>
      <c r="L11" s="20">
        <v>0.375</v>
      </c>
      <c r="M11" s="68">
        <f>IF(AND(K11&gt;0,NOT(K11="-"),L11&gt;0,NOT(L11="-")),(K11-L11)/L11, "-")</f>
        <v>0.11111108462015788</v>
      </c>
      <c r="N11" s="27">
        <v>0.875</v>
      </c>
      <c r="O11" s="20">
        <v>0.5</v>
      </c>
      <c r="P11" s="68">
        <f>IF(AND(N11&gt;0,NOT(N11="-"),O11&gt;0,NOT(O11="-")),(N11-O11)/O11, "-")</f>
        <v>0.75</v>
      </c>
      <c r="Q11" s="27">
        <v>0.8888888955116272</v>
      </c>
      <c r="R11" s="20">
        <v>1</v>
      </c>
      <c r="S11" s="68">
        <f>IF(AND(Q11&gt;0,NOT(Q11="-"),R11&gt;0,NOT(R11="-")),(Q11-R11)/R11, "-")</f>
        <v>-0.1111111044883728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2:43" ht="29.25" customHeight="1">
      <c r="B12"/>
      <c r="C12" s="168" t="s">
        <v>31</v>
      </c>
      <c r="D12" s="169"/>
      <c r="E12" s="27">
        <v>0.31428572535514832</v>
      </c>
      <c r="F12" s="20">
        <v>0.23529411852359772</v>
      </c>
      <c r="G12" s="68">
        <f>IF(AND(E12&gt;0,NOT(E12="-"),F12&gt;0,NOT(F12="-")),(E12-F12)/F12, "-")</f>
        <v>0.33571432778345672</v>
      </c>
      <c r="H12" s="27">
        <v>0.3333333432674408</v>
      </c>
      <c r="I12" s="20">
        <v>0.375</v>
      </c>
      <c r="J12" s="68">
        <f>IF(AND(H12&gt;0,NOT(H12="-"),I12&gt;0,NOT(I12="-")),(H12-I12)/I12, "-")</f>
        <v>-0.11111108462015788</v>
      </c>
      <c r="K12" s="27">
        <v>0.4166666567325592</v>
      </c>
      <c r="L12" s="20">
        <v>0.25</v>
      </c>
      <c r="M12" s="68">
        <f>IF(AND(K12&gt;0,NOT(K12="-"),L12&gt;0,NOT(L12="-")),(K12-L12)/L12, "-")</f>
        <v>0.66666662693023682</v>
      </c>
      <c r="N12" s="27">
        <v>0.25</v>
      </c>
      <c r="O12" s="20">
        <v>0</v>
      </c>
      <c r="P12" s="68" t="str">
        <f>IF(AND(N12&gt;0,NOT(N12="-"),O12&gt;0,NOT(O12="-")),(N12-O12)/O12, "-")</f>
        <v>-</v>
      </c>
      <c r="Q12" s="27">
        <v>0.2222222238779068</v>
      </c>
      <c r="R12" s="20">
        <v>0</v>
      </c>
      <c r="S12" s="68" t="str">
        <f>IF(AND(Q12&gt;0,NOT(Q12="-"),R12&gt;0,NOT(R12="-")),(Q12-R12)/R12, "-")</f>
        <v>-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2:43" ht="14.4">
      <c r="B13"/>
      <c r="C13" s="155" t="s">
        <v>14</v>
      </c>
      <c r="D13" s="156"/>
      <c r="E13" s="28">
        <v>5.7714285850524902</v>
      </c>
      <c r="F13" s="21">
        <v>5.1176471710205078</v>
      </c>
      <c r="G13" s="68">
        <f>IF(AND(E13&gt;0,NOT(E13="-"),F13&gt;0,NOT(F13="-")),(E13-F13)/F13, "-")</f>
        <v>0.12775038844688705</v>
      </c>
      <c r="H13" s="28">
        <v>6</v>
      </c>
      <c r="I13" s="21">
        <v>4.75</v>
      </c>
      <c r="J13" s="68">
        <f>IF(AND(H13&gt;0,NOT(H13="-"),I13&gt;0,NOT(I13="-")),(H13-I13)/I13, "-")</f>
        <v>0.26315789473684209</v>
      </c>
      <c r="K13" s="28">
        <v>4.25</v>
      </c>
      <c r="L13" s="21">
        <v>5.25</v>
      </c>
      <c r="M13" s="68">
        <f>IF(AND(K13&gt;0,NOT(K13="-"),L13&gt;0,NOT(L13="-")),(K13-L13)/L13, "-")</f>
        <v>-0.19047619047619047</v>
      </c>
      <c r="N13" s="28">
        <v>5.875</v>
      </c>
      <c r="O13" s="21">
        <v>4.5</v>
      </c>
      <c r="P13" s="68">
        <f>IF(AND(N13&gt;0,NOT(N13="-"),O13&gt;0,NOT(O13="-")),(N13-O13)/O13, "-")</f>
        <v>0.30555555555555558</v>
      </c>
      <c r="Q13" s="28">
        <v>7.5555553436279297</v>
      </c>
      <c r="R13" s="21">
        <v>6.3333334922790527</v>
      </c>
      <c r="S13" s="68">
        <f>IF(AND(Q13&gt;0,NOT(Q13="-"),R13&gt;0,NOT(R13="-")),(Q13-R13)/R13, "-")</f>
        <v>0.19298239273818185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2:43" ht="14.4">
      <c r="B14"/>
      <c r="C14" s="157" t="s">
        <v>15</v>
      </c>
      <c r="D14" s="158"/>
      <c r="E14" s="28">
        <v>2.7142856121063232</v>
      </c>
      <c r="F14" s="21">
        <v>1.9411764144897461</v>
      </c>
      <c r="G14" s="68">
        <f>IF(AND(E14&gt;0,NOT(E14="-"),F14&gt;0,NOT(F14="-")),(E14-F14)/F14, "-")</f>
        <v>0.39826838603939824</v>
      </c>
      <c r="H14" s="28">
        <v>3.5</v>
      </c>
      <c r="I14" s="21">
        <v>2</v>
      </c>
      <c r="J14" s="68">
        <f>IF(AND(H14&gt;0,NOT(H14="-"),I14&gt;0,NOT(I14="-")),(H14-I14)/I14, "-")</f>
        <v>0.75</v>
      </c>
      <c r="K14" s="28">
        <v>1.75</v>
      </c>
      <c r="L14" s="21">
        <v>1.25</v>
      </c>
      <c r="M14" s="68">
        <f>IF(AND(K14&gt;0,NOT(K14="-"),L14&gt;0,NOT(L14="-")),(K14-L14)/L14, "-")</f>
        <v>0.4</v>
      </c>
      <c r="N14" s="28">
        <v>2.25</v>
      </c>
      <c r="O14" s="21">
        <v>1.5</v>
      </c>
      <c r="P14" s="68">
        <f>IF(AND(N14&gt;0,NOT(N14="-"),O14&gt;0,NOT(O14="-")),(N14-O14)/O14, "-")</f>
        <v>0.5</v>
      </c>
      <c r="Q14" s="28">
        <v>3.8888888359069824</v>
      </c>
      <c r="R14" s="21">
        <v>3</v>
      </c>
      <c r="S14" s="68">
        <f>IF(AND(Q14&gt;0,NOT(Q14="-"),R14&gt;0,NOT(R14="-")),(Q14-R14)/R14, "-")</f>
        <v>0.29629627863566083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2:43" ht="14.4">
      <c r="B15"/>
      <c r="C15" s="155" t="str">
        <f>_xlfn.CONCAT("Cases Convicted of ",B5)</f>
        <v>Cases Convicted of GBH</v>
      </c>
      <c r="D15" s="156"/>
      <c r="E15" s="26">
        <v>25</v>
      </c>
      <c r="F15" s="19">
        <v>12</v>
      </c>
      <c r="G15" s="64" t="s">
        <v>2</v>
      </c>
      <c r="H15" s="26">
        <v>5</v>
      </c>
      <c r="I15" s="19">
        <v>6</v>
      </c>
      <c r="J15" s="64" t="s">
        <v>2</v>
      </c>
      <c r="K15" s="26">
        <v>5</v>
      </c>
      <c r="L15" s="19">
        <v>2</v>
      </c>
      <c r="M15" s="64" t="s">
        <v>2</v>
      </c>
      <c r="N15" s="26">
        <v>7</v>
      </c>
      <c r="O15" s="19">
        <v>1</v>
      </c>
      <c r="P15" s="64" t="s">
        <v>2</v>
      </c>
      <c r="Q15" s="26">
        <v>8</v>
      </c>
      <c r="R15" s="19">
        <v>3</v>
      </c>
      <c r="S15" s="64" t="s">
        <v>2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2:43" ht="14.4">
      <c r="B16"/>
      <c r="C16" s="159" t="str">
        <f>_xlfn.CONCAT("Cases Convicted of ",B5, " (%)")</f>
        <v>Cases Convicted of GBH (%)</v>
      </c>
      <c r="D16" s="160"/>
      <c r="E16" s="33">
        <v>0.71428573131561279</v>
      </c>
      <c r="F16" s="24">
        <v>0.70588237047195435</v>
      </c>
      <c r="G16" s="69">
        <f>IF(AND(E16&gt;0,NOT(E16="-"),F16&gt;0,NOT(F16="-")),(E16-F16)/F16, "-")</f>
        <v>1.1904760899524865E-2</v>
      </c>
      <c r="H16" s="33">
        <v>0.83333331346511841</v>
      </c>
      <c r="I16" s="24">
        <v>0.75</v>
      </c>
      <c r="J16" s="69">
        <f>IF(AND(H16&gt;0,NOT(H16="-"),I16&gt;0,NOT(I16="-")),(H16-I16)/I16, "-")</f>
        <v>0.11111108462015788</v>
      </c>
      <c r="K16" s="33">
        <v>0.4166666567325592</v>
      </c>
      <c r="L16" s="24">
        <v>0.5</v>
      </c>
      <c r="M16" s="69">
        <f>IF(AND(K16&gt;0,NOT(K16="-"),L16&gt;0,NOT(L16="-")),(K16-L16)/L16, "-")</f>
        <v>-0.16666668653488159</v>
      </c>
      <c r="N16" s="33">
        <v>0.875</v>
      </c>
      <c r="O16" s="24">
        <v>0.5</v>
      </c>
      <c r="P16" s="69">
        <f>IF(AND(N16&gt;0,NOT(N16="-"),O16&gt;0,NOT(O16="-")),(N16-O16)/O16, "-")</f>
        <v>0.75</v>
      </c>
      <c r="Q16" s="33">
        <v>0.8888888955116272</v>
      </c>
      <c r="R16" s="24">
        <v>1</v>
      </c>
      <c r="S16" s="69">
        <f>IF(AND(Q16&gt;0,NOT(Q16="-"),R16&gt;0,NOT(R16="-")),(Q16-R16)/R16, "-")</f>
        <v>-0.1111111044883728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2:43" ht="14.4">
      <c r="B17"/>
      <c r="D17" s="5"/>
      <c r="E17" s="15"/>
      <c r="K17" s="15"/>
      <c r="Q17" s="15"/>
      <c r="U17"/>
    </row>
    <row r="18" spans="2:43" ht="17.399999999999999">
      <c r="B18" s="40" t="s">
        <v>39</v>
      </c>
      <c r="D18" s="5"/>
      <c r="E18" s="15"/>
      <c r="K18" s="15"/>
      <c r="Q18" s="15"/>
      <c r="U18"/>
    </row>
    <row r="19" spans="2:43" ht="15.6">
      <c r="B19" s="2" t="str">
        <f>_xlfn.CONCAT("- Cases Convicted of ",C22,", Excluding Habitual 4th Offenders and Life Sentences -")</f>
        <v>- Cases Convicted of Assault With Intent To Do Great Bodily Harm Less Than Murder (GBH), Excluding Habitual 4th Offenders and Life Sentences -</v>
      </c>
      <c r="D19" s="5"/>
      <c r="E19" s="15"/>
      <c r="K19" s="15"/>
      <c r="Q19" s="15"/>
      <c r="U19"/>
    </row>
    <row r="20" spans="2:43" ht="14.4">
      <c r="B20" s="39" t="s">
        <v>61</v>
      </c>
      <c r="D20" s="5"/>
      <c r="E20" s="15"/>
      <c r="K20" s="15"/>
      <c r="Q20" s="15"/>
      <c r="U20"/>
    </row>
    <row r="21" spans="2:43" ht="14.4">
      <c r="B21"/>
      <c r="D21" s="5"/>
      <c r="U21"/>
    </row>
    <row r="22" spans="2:43" s="4" customFormat="1" ht="29.25" customHeight="1">
      <c r="B22" s="17"/>
      <c r="C22" s="161" t="str">
        <f>C5</f>
        <v>Assault With Intent To Do Great Bodily Harm Less Than Murder (GBH)</v>
      </c>
      <c r="D22" s="162"/>
      <c r="E22" s="150" t="s">
        <v>12</v>
      </c>
      <c r="F22" s="151"/>
      <c r="G22" s="152"/>
      <c r="H22" s="150" t="s">
        <v>8</v>
      </c>
      <c r="I22" s="151"/>
      <c r="J22" s="152"/>
      <c r="K22" s="150" t="s">
        <v>9</v>
      </c>
      <c r="L22" s="151"/>
      <c r="M22" s="152"/>
      <c r="N22" s="150" t="s">
        <v>10</v>
      </c>
      <c r="O22" s="151"/>
      <c r="P22" s="152"/>
      <c r="Q22" s="150" t="s">
        <v>11</v>
      </c>
      <c r="R22" s="151"/>
      <c r="S22" s="152"/>
      <c r="U22"/>
    </row>
    <row r="23" spans="2:43" ht="15" thickBot="1">
      <c r="B23"/>
      <c r="C23" s="163"/>
      <c r="D23" s="164"/>
      <c r="E23" s="30" t="s">
        <v>13</v>
      </c>
      <c r="F23" s="31" t="s">
        <v>0</v>
      </c>
      <c r="G23" s="32" t="s">
        <v>30</v>
      </c>
      <c r="H23" s="30" t="s">
        <v>13</v>
      </c>
      <c r="I23" s="31" t="s">
        <v>0</v>
      </c>
      <c r="J23" s="32" t="s">
        <v>30</v>
      </c>
      <c r="K23" s="30" t="s">
        <v>13</v>
      </c>
      <c r="L23" s="31" t="s">
        <v>0</v>
      </c>
      <c r="M23" s="32" t="s">
        <v>30</v>
      </c>
      <c r="N23" s="30" t="s">
        <v>13</v>
      </c>
      <c r="O23" s="31" t="s">
        <v>0</v>
      </c>
      <c r="P23" s="32" t="s">
        <v>30</v>
      </c>
      <c r="Q23" s="30" t="s">
        <v>13</v>
      </c>
      <c r="R23" s="31" t="s">
        <v>0</v>
      </c>
      <c r="S23" s="32" t="s">
        <v>30</v>
      </c>
      <c r="U23"/>
    </row>
    <row r="24" spans="2:43" ht="15" thickTop="1">
      <c r="C24" s="180" t="str">
        <f>_xlfn.CONCAT("Cases Convicted of ",B5,"*")</f>
        <v>Cases Convicted of GBH*</v>
      </c>
      <c r="D24" s="181"/>
      <c r="E24" s="61">
        <v>19</v>
      </c>
      <c r="F24" s="62">
        <v>8</v>
      </c>
      <c r="G24" s="63" t="s">
        <v>2</v>
      </c>
      <c r="H24" s="61">
        <v>3</v>
      </c>
      <c r="I24" s="62">
        <v>2</v>
      </c>
      <c r="J24" s="63" t="s">
        <v>2</v>
      </c>
      <c r="K24" s="61">
        <v>4</v>
      </c>
      <c r="L24" s="62">
        <v>2</v>
      </c>
      <c r="M24" s="63" t="s">
        <v>2</v>
      </c>
      <c r="N24" s="61">
        <v>7</v>
      </c>
      <c r="O24" s="62">
        <v>1</v>
      </c>
      <c r="P24" s="63" t="s">
        <v>2</v>
      </c>
      <c r="Q24" s="61">
        <v>5</v>
      </c>
      <c r="R24" s="62">
        <v>3</v>
      </c>
      <c r="S24" s="63" t="s">
        <v>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2:43" ht="14.4">
      <c r="C25" s="146" t="s">
        <v>21</v>
      </c>
      <c r="D25" s="58" t="s">
        <v>1</v>
      </c>
      <c r="E25" s="35">
        <v>18</v>
      </c>
      <c r="F25" s="22">
        <v>5</v>
      </c>
      <c r="G25" s="36" t="s">
        <v>2</v>
      </c>
      <c r="H25" s="35">
        <v>3</v>
      </c>
      <c r="I25" s="22">
        <v>1</v>
      </c>
      <c r="J25" s="36" t="s">
        <v>2</v>
      </c>
      <c r="K25" s="35">
        <v>4</v>
      </c>
      <c r="L25" s="22">
        <v>1</v>
      </c>
      <c r="M25" s="36" t="s">
        <v>2</v>
      </c>
      <c r="N25" s="35">
        <v>7</v>
      </c>
      <c r="O25" s="22">
        <v>1</v>
      </c>
      <c r="P25" s="36" t="s">
        <v>2</v>
      </c>
      <c r="Q25" s="35">
        <v>4</v>
      </c>
      <c r="R25" s="22">
        <v>2</v>
      </c>
      <c r="S25" s="36" t="s">
        <v>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2:43" ht="14.4">
      <c r="C26" s="146"/>
      <c r="D26" s="37" t="s">
        <v>20</v>
      </c>
      <c r="E26" s="29">
        <f>E25/E$24</f>
        <v>0.94736842105263153</v>
      </c>
      <c r="F26" s="20">
        <f>F25/F$24</f>
        <v>0.625</v>
      </c>
      <c r="G26" s="68">
        <f>IF(AND(E26&gt;0,NOT(E26="-"),F26&gt;0,NOT(F26="-")),(E26-F26)/F26, "-")</f>
        <v>0.51578947368421046</v>
      </c>
      <c r="H26" s="78">
        <f>H25/H$24</f>
        <v>1</v>
      </c>
      <c r="I26" s="20">
        <f>I25/I$24</f>
        <v>0.5</v>
      </c>
      <c r="J26" s="77">
        <f>IF(AND(H26&gt;0,NOT(H26="-"),I26&gt;0,NOT(I26="-")),(H26-I26)/I26, "-")</f>
        <v>1</v>
      </c>
      <c r="K26" s="78">
        <f>K25/K$24</f>
        <v>1</v>
      </c>
      <c r="L26" s="20">
        <f>L25/L$24</f>
        <v>0.5</v>
      </c>
      <c r="M26" s="77">
        <f>IF(AND(K26&gt;0,NOT(K26="-"),L26&gt;0,NOT(L26="-")),(K26-L26)/L26, "-")</f>
        <v>1</v>
      </c>
      <c r="N26" s="78">
        <f>N25/N$24</f>
        <v>1</v>
      </c>
      <c r="O26" s="76">
        <f>O25/O$24</f>
        <v>1</v>
      </c>
      <c r="P26" s="77">
        <f>IF(AND(N26&gt;0,NOT(N26="-"),O26&gt;0,NOT(O26="-")),(N26-O26)/O26, "-")</f>
        <v>0</v>
      </c>
      <c r="Q26" s="27">
        <f>Q25/Q$24</f>
        <v>0.8</v>
      </c>
      <c r="R26" s="20">
        <f>R25/R$24</f>
        <v>0.66666666666666663</v>
      </c>
      <c r="S26" s="68">
        <f>IF(AND(Q26&gt;0,NOT(Q26="-"),R26&gt;0,NOT(R26="-")),(Q26-R26)/R26, "-")</f>
        <v>0.20000000000000012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43" ht="29.25" customHeight="1">
      <c r="C27" s="146"/>
      <c r="D27" s="38" t="s">
        <v>24</v>
      </c>
      <c r="E27" s="28">
        <v>5.7222223281860352</v>
      </c>
      <c r="F27" s="21">
        <v>3.4833333492279053</v>
      </c>
      <c r="G27" s="68">
        <f>IF(AND(E27&gt;0,NOT(E27="-"),F27&gt;0,NOT(F27="-")),(E27-F27)/F27, "-")</f>
        <v>0.6427432446149286</v>
      </c>
      <c r="H27" s="28">
        <v>7.1388888359069824</v>
      </c>
      <c r="I27" s="21">
        <v>2.5</v>
      </c>
      <c r="J27" s="68">
        <f>IF(AND(H27&gt;0,NOT(H27="-"),I27&gt;0,NOT(I27="-")),(H27-I27)/I27, "-")</f>
        <v>1.855555534362793</v>
      </c>
      <c r="K27" s="28">
        <v>4.1875</v>
      </c>
      <c r="L27" s="21">
        <v>4</v>
      </c>
      <c r="M27" s="68">
        <f>IF(AND(K27&gt;0,NOT(K27="-"),L27&gt;0,NOT(L27="-")),(K27-L27)/L27, "-")</f>
        <v>4.6875E-2</v>
      </c>
      <c r="N27" s="28">
        <v>4.6309523582458496</v>
      </c>
      <c r="O27" s="21">
        <v>4</v>
      </c>
      <c r="P27" s="68">
        <f>IF(AND(N27&gt;0,NOT(N27="-"),O27&gt;0,NOT(O27="-")),(N27-O27)/O27, "-")</f>
        <v>0.1577380895614624</v>
      </c>
      <c r="Q27" s="28">
        <v>8.1041669845581055</v>
      </c>
      <c r="R27" s="21">
        <v>3.4583332538604736</v>
      </c>
      <c r="S27" s="68">
        <f>IF(AND(Q27&gt;0,NOT(Q27="-"),R27&gt;0,NOT(R27="-")),(Q27-R27)/R27, "-")</f>
        <v>1.3433736397472897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43" ht="28.2">
      <c r="C28" s="149"/>
      <c r="D28" s="71" t="s">
        <v>18</v>
      </c>
      <c r="E28" s="34">
        <v>16</v>
      </c>
      <c r="F28" s="23">
        <v>11</v>
      </c>
      <c r="G28" s="69">
        <f>IF(AND(E28&gt;0,NOT(E28="-"),F28&gt;0,NOT(F28="-")),(E28-F28)/F28, "-")</f>
        <v>0.45454545454545453</v>
      </c>
      <c r="H28" s="34">
        <v>18.666666030883789</v>
      </c>
      <c r="I28" s="23">
        <v>10</v>
      </c>
      <c r="J28" s="69">
        <f>IF(AND(H28&gt;0,NOT(H28="-"),I28&gt;0,NOT(I28="-")),(H28-I28)/I28, "-")</f>
        <v>0.86666660308837895</v>
      </c>
      <c r="K28" s="34">
        <v>10.5</v>
      </c>
      <c r="L28" s="23">
        <v>10</v>
      </c>
      <c r="M28" s="69">
        <f>IF(AND(K28&gt;0,NOT(K28="-"),L28&gt;0,NOT(L28="-")),(K28-L28)/L28, "-")</f>
        <v>0.05</v>
      </c>
      <c r="N28" s="34">
        <v>15.142857551574707</v>
      </c>
      <c r="O28" s="23">
        <v>10</v>
      </c>
      <c r="P28" s="69">
        <f>IF(AND(N28&gt;0,NOT(N28="-"),O28&gt;0,NOT(O28="-")),(N28-O28)/O28, "-")</f>
        <v>0.51428575515747066</v>
      </c>
      <c r="Q28" s="34">
        <v>21</v>
      </c>
      <c r="R28" s="23">
        <v>12.5</v>
      </c>
      <c r="S28" s="69">
        <f>IF(AND(Q28&gt;0,NOT(Q28="-"),R28&gt;0,NOT(R28="-")),(Q28-R28)/R28, "-")</f>
        <v>0.68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43" ht="14.4">
      <c r="C29" s="146" t="s">
        <v>22</v>
      </c>
      <c r="D29" s="58" t="s">
        <v>1</v>
      </c>
      <c r="E29" s="35">
        <v>1</v>
      </c>
      <c r="F29" s="22">
        <v>3</v>
      </c>
      <c r="G29" s="36" t="s">
        <v>2</v>
      </c>
      <c r="H29" s="35">
        <v>0</v>
      </c>
      <c r="I29" s="22">
        <v>1</v>
      </c>
      <c r="J29" s="36" t="s">
        <v>2</v>
      </c>
      <c r="K29" s="35">
        <v>0</v>
      </c>
      <c r="L29" s="22">
        <v>1</v>
      </c>
      <c r="M29" s="36" t="s">
        <v>2</v>
      </c>
      <c r="N29" s="35">
        <v>0</v>
      </c>
      <c r="O29" s="22">
        <v>0</v>
      </c>
      <c r="P29" s="36" t="s">
        <v>2</v>
      </c>
      <c r="Q29" s="35">
        <v>1</v>
      </c>
      <c r="R29" s="22">
        <v>1</v>
      </c>
      <c r="S29" s="36" t="s">
        <v>2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43" ht="14.4">
      <c r="C30" s="147"/>
      <c r="D30" s="37" t="s">
        <v>20</v>
      </c>
      <c r="E30" s="29">
        <f>E29/E$24</f>
        <v>5.2631578947368418E-2</v>
      </c>
      <c r="F30" s="20">
        <f>F29/F$24</f>
        <v>0.375</v>
      </c>
      <c r="G30" s="68">
        <f>IF(AND(E30&gt;0,NOT(E30="-"),F30&gt;0,NOT(F30="-")),(E30-F30)/F30, "-")</f>
        <v>-0.85964912280701755</v>
      </c>
      <c r="H30" s="27">
        <f>H29/H$24</f>
        <v>0</v>
      </c>
      <c r="I30" s="20">
        <f>I29/I$24</f>
        <v>0.5</v>
      </c>
      <c r="J30" s="68" t="str">
        <f>IF(AND(H30&gt;0,NOT(H30="-"),I30&gt;0,NOT(I30="-")),(H30-I30)/I30, "-")</f>
        <v>-</v>
      </c>
      <c r="K30" s="27">
        <f>K29/K$24</f>
        <v>0</v>
      </c>
      <c r="L30" s="20">
        <f>L29/L$24</f>
        <v>0.5</v>
      </c>
      <c r="M30" s="68" t="str">
        <f>IF(AND(K30&gt;0,NOT(K30="-"),L30&gt;0,NOT(L30="-")),(K30-L30)/L30, "-")</f>
        <v>-</v>
      </c>
      <c r="N30" s="27">
        <f>N29/N$24</f>
        <v>0</v>
      </c>
      <c r="O30" s="20">
        <f>O29/O$24</f>
        <v>0</v>
      </c>
      <c r="P30" s="68" t="str">
        <f>IF(AND(N30&gt;0,NOT(N30="-"),O30&gt;0,NOT(O30="-")),(N30-O30)/O30, "-")</f>
        <v>-</v>
      </c>
      <c r="Q30" s="27">
        <f>Q29/Q$24</f>
        <v>0.2</v>
      </c>
      <c r="R30" s="20">
        <f>R29/R$24</f>
        <v>0.33333333333333331</v>
      </c>
      <c r="S30" s="68">
        <f>IF(AND(Q30&gt;0,NOT(Q30="-"),R30&gt;0,NOT(R30="-")),(Q30-R30)/R30, "-")</f>
        <v>-0.39999999999999991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43" ht="28.2">
      <c r="C31" s="147"/>
      <c r="D31" s="38" t="s">
        <v>19</v>
      </c>
      <c r="E31" s="28">
        <v>1</v>
      </c>
      <c r="F31" s="21">
        <v>1</v>
      </c>
      <c r="G31" s="68">
        <f>IF(AND(E31&gt;0,NOT(E31="-"),F31&gt;0,NOT(F31="-")),(E31-F31)/F31, "-")</f>
        <v>0</v>
      </c>
      <c r="H31" s="28" t="s">
        <v>2</v>
      </c>
      <c r="I31" s="21">
        <v>1</v>
      </c>
      <c r="J31" s="68" t="str">
        <f>IF(AND(H31&gt;0,NOT(H31="-"),I31&gt;0,NOT(I31="-")),(H31-I31)/I31, "-")</f>
        <v>-</v>
      </c>
      <c r="K31" s="28" t="s">
        <v>2</v>
      </c>
      <c r="L31" s="21">
        <v>1</v>
      </c>
      <c r="M31" s="68" t="str">
        <f>IF(AND(K31&gt;0,NOT(K31="-"),L31&gt;0,NOT(L31="-")),(K31-L31)/L31, "-")</f>
        <v>-</v>
      </c>
      <c r="N31" s="28" t="s">
        <v>2</v>
      </c>
      <c r="O31" s="21" t="s">
        <v>2</v>
      </c>
      <c r="P31" s="68" t="str">
        <f>IF(AND(N31&gt;0,NOT(N31="-"),O31&gt;0,NOT(O31="-")),(N31-O31)/O31, "-")</f>
        <v>-</v>
      </c>
      <c r="Q31" s="28">
        <v>1</v>
      </c>
      <c r="R31" s="21">
        <v>1</v>
      </c>
      <c r="S31" s="68">
        <f>IF(AND(Q31&gt;0,NOT(Q31="-"),R31&gt;0,NOT(R31="-")),(Q31-R31)/R31, "-")</f>
        <v>0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43" ht="27.6">
      <c r="C32" s="148"/>
      <c r="D32" s="73" t="s">
        <v>35</v>
      </c>
      <c r="E32" s="59" t="s">
        <v>2</v>
      </c>
      <c r="F32" s="23">
        <v>4</v>
      </c>
      <c r="G32" s="79" t="str">
        <f>IF(AND(E32&gt;0,NOT(E32="-"),F32&gt;0,NOT(F32="-")),(E32-F32)/F32, "-")</f>
        <v>-</v>
      </c>
      <c r="H32" s="34" t="s">
        <v>2</v>
      </c>
      <c r="I32" s="23">
        <v>5</v>
      </c>
      <c r="J32" s="79" t="str">
        <f>IF(AND(H32&gt;0,NOT(H32="-"),I32&gt;0,NOT(I32="-")),(H32-I32)/I32, "-")</f>
        <v>-</v>
      </c>
      <c r="K32" s="34" t="s">
        <v>2</v>
      </c>
      <c r="L32" s="23" t="s">
        <v>2</v>
      </c>
      <c r="M32" s="79" t="str">
        <f>IF(AND(K32&gt;0,NOT(K32="-"),L32&gt;0,NOT(L32="-")),(K32-L32)/L32, "-")</f>
        <v>-</v>
      </c>
      <c r="N32" s="34" t="s">
        <v>2</v>
      </c>
      <c r="O32" s="23" t="s">
        <v>2</v>
      </c>
      <c r="P32" s="79" t="str">
        <f>IF(AND(N32&gt;0,NOT(N32="-"),O32&gt;0,NOT(O32="-")),(N32-O32)/O32, "-")</f>
        <v>-</v>
      </c>
      <c r="Q32" s="34" t="s">
        <v>2</v>
      </c>
      <c r="R32" s="23">
        <v>3</v>
      </c>
      <c r="S32" s="69" t="str">
        <f>IF(AND(Q32&gt;0,NOT(Q32="-"),R32&gt;0,NOT(R32="-")),(Q32-R32)/R32, "-")</f>
        <v>-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2:43" ht="14.4">
      <c r="C33" s="146" t="s">
        <v>23</v>
      </c>
      <c r="D33" s="58" t="s">
        <v>1</v>
      </c>
      <c r="E33" s="35"/>
      <c r="F33" s="22"/>
      <c r="G33" s="70" t="s">
        <v>2</v>
      </c>
      <c r="H33" s="35"/>
      <c r="I33" s="22"/>
      <c r="J33" s="70" t="s">
        <v>2</v>
      </c>
      <c r="K33" s="35"/>
      <c r="L33" s="22"/>
      <c r="M33" s="70" t="s">
        <v>2</v>
      </c>
      <c r="N33" s="35"/>
      <c r="O33" s="22"/>
      <c r="P33" s="70" t="s">
        <v>2</v>
      </c>
      <c r="Q33" s="35"/>
      <c r="R33" s="22"/>
      <c r="S33" s="70" t="s">
        <v>2</v>
      </c>
      <c r="T33" s="1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2:43" ht="14.4">
      <c r="B34"/>
      <c r="C34" s="146"/>
      <c r="D34" s="37" t="s">
        <v>20</v>
      </c>
      <c r="E34" s="29"/>
      <c r="F34" s="20"/>
      <c r="G34" s="68" t="str">
        <f>IF(AND(E34&gt;0,NOT(E34="-"),F34&gt;0,NOT(F34="-")),(E34-F34)/F34, "-")</f>
        <v>-</v>
      </c>
      <c r="H34" s="27"/>
      <c r="I34" s="20"/>
      <c r="J34" s="68" t="str">
        <f>IF(AND(H34&gt;0,NOT(H34="-"),I34&gt;0,NOT(I34="-")),(H34-I34)/I34, "-")</f>
        <v>-</v>
      </c>
      <c r="K34" s="27"/>
      <c r="L34" s="20"/>
      <c r="M34" s="68" t="str">
        <f>IF(AND(K34&gt;0,NOT(K34="-"),L34&gt;0,NOT(L34="-")),(K34-L34)/L34, "-")</f>
        <v>-</v>
      </c>
      <c r="N34" s="27"/>
      <c r="O34" s="20"/>
      <c r="P34" s="68" t="str">
        <f>IF(AND(N34&gt;0,NOT(N34="-"),O34&gt;0,NOT(O34="-")),(N34-O34)/O34, "-")</f>
        <v>-</v>
      </c>
      <c r="Q34" s="27"/>
      <c r="R34" s="20"/>
      <c r="S34" s="68" t="str">
        <f>IF(AND(Q34&gt;0,NOT(Q34="-"),R34&gt;0,NOT(R34="-")),(Q34-R34)/R34, "-")</f>
        <v>-</v>
      </c>
      <c r="T34" s="1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2:43" ht="27.6">
      <c r="B35"/>
      <c r="C35" s="149"/>
      <c r="D35" s="73" t="s">
        <v>35</v>
      </c>
      <c r="E35" s="34"/>
      <c r="F35" s="23"/>
      <c r="G35" s="69" t="str">
        <f>IF(AND(E35&gt;0,NOT(E35="-"),F35&gt;0,NOT(F35="-")),(E35-F35)/F35, "-")</f>
        <v>-</v>
      </c>
      <c r="H35" s="34"/>
      <c r="I35" s="23"/>
      <c r="J35" s="69" t="str">
        <f>IF(AND(H35&gt;0,NOT(H35="-"),I35&gt;0,NOT(I35="-")),(H35-I35)/I35, "-")</f>
        <v>-</v>
      </c>
      <c r="K35" s="34"/>
      <c r="L35" s="23"/>
      <c r="M35" s="69" t="str">
        <f>IF(AND(K35&gt;0,NOT(K35="-"),L35&gt;0,NOT(L35="-")),(K35-L35)/L35, "-")</f>
        <v>-</v>
      </c>
      <c r="N35" s="34"/>
      <c r="O35" s="23"/>
      <c r="P35" s="69" t="str">
        <f>IF(AND(N35&gt;0,NOT(N35="-"),O35&gt;0,NOT(O35="-")),(N35-O35)/O35, "-")</f>
        <v>-</v>
      </c>
      <c r="Q35" s="34"/>
      <c r="R35" s="23"/>
      <c r="S35" s="69" t="str">
        <f>IF(AND(Q35&gt;0,NOT(Q35="-"),R35&gt;0,NOT(R35="-")),(Q35-R35)/R35, "-")</f>
        <v>-</v>
      </c>
      <c r="T35" s="1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2:43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2:43" ht="14.4">
      <c r="B37" s="10"/>
      <c r="C37" s="10" t="s">
        <v>32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2:43" s="6" customFormat="1" ht="14.4">
      <c r="B38" s="10"/>
      <c r="C38" s="10" t="s">
        <v>67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2:43" ht="14.4">
      <c r="B39" s="10"/>
      <c r="C39" s="10"/>
      <c r="T39" s="12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2:43" ht="14.4">
      <c r="B40" s="10"/>
      <c r="C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</row>
    <row r="41" spans="2:43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 s="12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2:43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 s="1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2:43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 s="12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2:43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  <c r="U44" s="12"/>
      <c r="V44" s="12"/>
      <c r="W44" s="12"/>
      <c r="X44" s="12"/>
      <c r="Y44" s="12"/>
    </row>
    <row r="45" spans="2:43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 s="12"/>
      <c r="V45" s="12"/>
      <c r="W45" s="12"/>
      <c r="X45" s="12"/>
      <c r="Y45" s="12"/>
    </row>
    <row r="46" spans="2:43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12"/>
      <c r="V46" s="12"/>
      <c r="W46" s="12"/>
      <c r="X46" s="12"/>
      <c r="Y46" s="12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</row>
    <row r="47" spans="2:43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 s="12"/>
      <c r="V47" s="12"/>
      <c r="W47" s="12"/>
      <c r="X47" s="12"/>
      <c r="Y47" s="12"/>
    </row>
    <row r="48" spans="2:43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  <c r="U48" s="12"/>
      <c r="V48" s="12"/>
      <c r="W48" s="12"/>
      <c r="X48" s="12"/>
      <c r="Y48" s="12"/>
    </row>
    <row r="49" spans="2:25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  <c r="U49" s="12"/>
      <c r="V49" s="12"/>
      <c r="W49" s="12"/>
      <c r="X49" s="12"/>
      <c r="Y49" s="12"/>
    </row>
    <row r="50" spans="2:25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12"/>
      <c r="V50" s="12"/>
      <c r="W50" s="12"/>
      <c r="X50" s="12"/>
      <c r="Y50" s="12"/>
    </row>
    <row r="51" spans="2:25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  <c r="U51" s="12"/>
      <c r="V51" s="12"/>
      <c r="W51" s="12"/>
      <c r="X51" s="12"/>
      <c r="Y51" s="12"/>
    </row>
    <row r="52" spans="2:25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  <c r="U52" s="12"/>
      <c r="V52" s="12"/>
      <c r="W52" s="12"/>
      <c r="X52" s="12"/>
      <c r="Y52" s="12"/>
    </row>
    <row r="53" spans="2:25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  <c r="U53" s="12"/>
      <c r="V53" s="12"/>
      <c r="W53" s="12"/>
      <c r="X53" s="12"/>
      <c r="Y53" s="12"/>
    </row>
    <row r="54" spans="2:25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  <c r="U54" s="12"/>
      <c r="V54" s="12"/>
      <c r="W54" s="12"/>
      <c r="X54" s="12"/>
      <c r="Y54" s="12"/>
    </row>
    <row r="55" spans="2:25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  <c r="U55" s="12"/>
      <c r="V55" s="12"/>
      <c r="W55" s="12"/>
      <c r="X55" s="12"/>
      <c r="Y55" s="12"/>
    </row>
    <row r="56" spans="2:25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  <c r="U56" s="12"/>
      <c r="V56" s="12"/>
      <c r="W56" s="12"/>
      <c r="X56" s="12"/>
      <c r="Y56" s="12"/>
    </row>
    <row r="57" spans="2:25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  <c r="U57" s="12"/>
      <c r="V57" s="12"/>
      <c r="W57" s="12"/>
      <c r="X57" s="12"/>
      <c r="Y57" s="12"/>
    </row>
    <row r="58" spans="2:25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  <c r="U58" s="12"/>
      <c r="V58" s="12"/>
      <c r="W58" s="12"/>
      <c r="X58" s="12"/>
      <c r="Y58" s="12"/>
    </row>
    <row r="59" spans="2:25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  <c r="U59" s="12"/>
      <c r="V59" s="12"/>
      <c r="W59" s="12"/>
      <c r="X59" s="12"/>
      <c r="Y59" s="12"/>
    </row>
    <row r="60" spans="2:25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  <c r="U60" s="12"/>
      <c r="V60" s="12"/>
      <c r="W60" s="12"/>
      <c r="X60" s="12"/>
      <c r="Y60" s="12"/>
    </row>
    <row r="61" spans="2:25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  <c r="U61" s="12"/>
      <c r="V61" s="12"/>
      <c r="W61" s="12"/>
      <c r="X61" s="12"/>
      <c r="Y61" s="12"/>
    </row>
    <row r="62" spans="2:25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  <c r="U62" s="12"/>
      <c r="V62" s="12"/>
      <c r="W62" s="12"/>
      <c r="X62" s="12"/>
      <c r="Y62" s="12"/>
    </row>
    <row r="63" spans="2:25" ht="14.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U63" s="12"/>
      <c r="V63" s="12"/>
      <c r="W63" s="12"/>
      <c r="X63" s="12"/>
      <c r="Y63" s="12"/>
    </row>
    <row r="64" spans="2:25" ht="14.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U64" s="12"/>
      <c r="V64" s="12"/>
      <c r="W64" s="12"/>
      <c r="X64" s="12"/>
      <c r="Y64" s="12"/>
    </row>
    <row r="65" spans="5:42" ht="14.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U65" s="12"/>
      <c r="V65" s="12"/>
      <c r="W65" s="12"/>
      <c r="X65" s="12"/>
      <c r="Y65" s="12"/>
    </row>
    <row r="66" spans="5:42" ht="14.4">
      <c r="U66" s="12"/>
      <c r="V66" s="12"/>
      <c r="W66" s="12"/>
      <c r="X66" s="12"/>
      <c r="Y66" s="12"/>
    </row>
    <row r="67" spans="5:42" ht="14.4">
      <c r="U67" s="12"/>
      <c r="V67" s="12"/>
      <c r="W67" s="12"/>
      <c r="X67" s="12"/>
      <c r="Y67" s="12"/>
    </row>
    <row r="68" spans="5:42" ht="14.4">
      <c r="U68" s="12"/>
      <c r="V68" s="12"/>
      <c r="W68" s="12"/>
      <c r="X68" s="12"/>
      <c r="Y68" s="12"/>
    </row>
    <row r="69" spans="5:42" ht="14.4">
      <c r="U69" s="12"/>
      <c r="V69" s="12"/>
      <c r="W69" s="12"/>
      <c r="X69" s="12"/>
      <c r="Y69" s="12"/>
    </row>
    <row r="70" spans="5:42" ht="14.4">
      <c r="U70" s="12"/>
      <c r="V70" s="12"/>
      <c r="W70" s="12"/>
      <c r="X70" s="12"/>
      <c r="Y70" s="12"/>
    </row>
    <row r="71" spans="5:42" ht="14.4"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</row>
    <row r="72" spans="5:42" ht="14.4"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</row>
    <row r="73" spans="5:42" ht="14.4"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</row>
    <row r="74" spans="5:42" ht="14.4"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</row>
    <row r="75" spans="5:42" ht="14.4"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5:42" ht="14.4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5:42" ht="14.4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5:42" ht="14.4"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5:42" ht="14.4"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5:42" ht="14.4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22:42" ht="14.4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22:42" ht="14.4"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22:42" ht="14.4"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22:42" ht="14.4"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22:42" ht="14.4"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22:42" ht="14.4"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22:42" ht="14.4"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22:42" ht="14.4"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22:42" ht="14.4"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22:42" ht="14.4"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22:42" ht="14.4"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22:42" ht="14.4"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22:42" ht="14.4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22:42" ht="14.4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22:42" ht="14.4"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22:42" ht="14.4"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22:42" ht="14.4"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22:42" ht="14.4"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22:42" ht="14.4"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22:42" ht="14.4"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22:42" ht="14.4"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22:42" ht="14.4"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22:42" ht="14.4"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22:42" ht="14.4"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22:42" ht="14.4"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22:42" ht="14.4"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22:42" ht="14.4"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22:42" ht="14.4"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22:42" ht="14.4"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22:42" ht="14.4"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22:42" ht="14.4"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22:42" ht="14.4"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22:42" ht="14.4"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22:42" ht="14.4"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22:42" ht="14.4"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22:42" ht="14.4"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22:42" ht="14.4"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22:42" ht="14.4"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22:42" ht="14.4"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22:42" ht="14.4"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22:42" ht="14.4"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22:42" ht="14.4"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22:42" ht="14.4"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22:42" ht="14.4"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22:42" ht="14.4"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22:42" ht="14.4"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22:42" ht="14.4"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22:42" ht="14.4"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22:42" ht="14.4"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22:42" ht="14.4"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22:42" ht="14.4"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22:42" ht="14.4"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22:42" ht="14.4"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22:42" ht="14.4"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22:42" ht="14.4"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22:42" ht="14.4"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22:42" ht="14.4"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22:42" ht="14.4"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22:42" ht="14.4"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22:42" ht="14.4"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22:42" ht="14.4"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22:42" ht="14.4"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22:42" ht="14.4"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22:42" ht="14.4"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22:42" ht="14.4"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22:42" ht="14.4"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22:42" ht="14.4"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 E16:F16 H10:I12 H16:I16 K10:L12 K16:L16 N10:O12 N16:O16 Q10:R12 Q16:R16">
    <cfRule type="cellIs" dxfId="3" priority="1" operator="equal">
      <formula>0</formula>
    </cfRule>
    <cfRule type="cellIs" dxfId="2" priority="2" operator="equal">
      <formula>1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E0F78-5DFE-4348-BFDB-38E9C946FA88}">
  <sheetPr>
    <pageSetUpPr fitToPage="1"/>
  </sheetPr>
  <dimension ref="B1:AQ151"/>
  <sheetViews>
    <sheetView showGridLines="0" topLeftCell="A26" zoomScaleNormal="100" workbookViewId="0">
      <selection activeCell="U7" sqref="U7"/>
    </sheetView>
  </sheetViews>
  <sheetFormatPr defaultColWidth="9.109375" defaultRowHeight="13.8"/>
  <cols>
    <col min="1" max="2" width="9" style="5" customWidth="1"/>
    <col min="3" max="3" width="12" style="5" bestFit="1" customWidth="1"/>
    <col min="4" max="4" width="18.109375" style="10" customWidth="1"/>
    <col min="5" max="6" width="6.44140625" style="4" bestFit="1" customWidth="1"/>
    <col min="7" max="7" width="7.44140625" style="4" bestFit="1" customWidth="1"/>
    <col min="8" max="9" width="6.44140625" style="4" bestFit="1" customWidth="1"/>
    <col min="10" max="13" width="7.44140625" style="4" bestFit="1" customWidth="1"/>
    <col min="14" max="14" width="6.44140625" style="4" bestFit="1" customWidth="1"/>
    <col min="15" max="16" width="7.44140625" style="4" bestFit="1" customWidth="1"/>
    <col min="17" max="17" width="6.44140625" style="4" bestFit="1" customWidth="1"/>
    <col min="18" max="19" width="7.44140625" style="4" bestFit="1" customWidth="1"/>
    <col min="20" max="16384" width="9.109375" style="5"/>
  </cols>
  <sheetData>
    <row r="1" spans="2:43" ht="17.399999999999999">
      <c r="B1" s="40" t="s">
        <v>38</v>
      </c>
      <c r="C1" s="7"/>
    </row>
    <row r="2" spans="2:43" ht="15.6">
      <c r="B2" s="2" t="str">
        <f>_xlfn.CONCAT("- Cases Charged with ",C5," -")</f>
        <v>- Cases Charged with Homicide - 1st Degree, 2nd Degree, and Attempted Murder (HOM) -</v>
      </c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</row>
    <row r="3" spans="2:43">
      <c r="B3" s="39" t="s">
        <v>61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pans="2:43" ht="15.6">
      <c r="B4" s="3"/>
      <c r="C4" s="9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spans="2:43" s="4" customFormat="1" ht="29.25" customHeight="1">
      <c r="B5" s="74" t="s">
        <v>59</v>
      </c>
      <c r="C5" s="170" t="s">
        <v>66</v>
      </c>
      <c r="D5" s="171"/>
      <c r="E5" s="165" t="s">
        <v>12</v>
      </c>
      <c r="F5" s="166"/>
      <c r="G5" s="167"/>
      <c r="H5" s="165" t="s">
        <v>8</v>
      </c>
      <c r="I5" s="166"/>
      <c r="J5" s="167"/>
      <c r="K5" s="165" t="s">
        <v>9</v>
      </c>
      <c r="L5" s="166"/>
      <c r="M5" s="167"/>
      <c r="N5" s="165" t="s">
        <v>10</v>
      </c>
      <c r="O5" s="166"/>
      <c r="P5" s="166"/>
      <c r="Q5" s="165" t="s">
        <v>11</v>
      </c>
      <c r="R5" s="166"/>
      <c r="S5" s="167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</row>
    <row r="6" spans="2:43" ht="15" thickBot="1">
      <c r="B6" s="10"/>
      <c r="C6" s="172"/>
      <c r="D6" s="173"/>
      <c r="E6" s="30" t="s">
        <v>13</v>
      </c>
      <c r="F6" s="11" t="s">
        <v>0</v>
      </c>
      <c r="G6" s="32" t="s">
        <v>30</v>
      </c>
      <c r="H6" s="30" t="s">
        <v>13</v>
      </c>
      <c r="I6" s="11" t="s">
        <v>0</v>
      </c>
      <c r="J6" s="32" t="s">
        <v>30</v>
      </c>
      <c r="K6" s="30" t="s">
        <v>13</v>
      </c>
      <c r="L6" s="11" t="s">
        <v>0</v>
      </c>
      <c r="M6" s="32" t="s">
        <v>30</v>
      </c>
      <c r="N6" s="30" t="s">
        <v>13</v>
      </c>
      <c r="O6" s="11" t="s">
        <v>0</v>
      </c>
      <c r="P6" s="32" t="s">
        <v>30</v>
      </c>
      <c r="Q6" s="30" t="s">
        <v>13</v>
      </c>
      <c r="R6" s="11" t="s">
        <v>0</v>
      </c>
      <c r="S6" s="32" t="s">
        <v>30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</row>
    <row r="7" spans="2:43" ht="15" thickTop="1">
      <c r="B7" s="10"/>
      <c r="C7" s="174" t="str">
        <f>_xlfn.CONCAT("Cases Charged with ",B5)</f>
        <v>Cases Charged with HOM</v>
      </c>
      <c r="D7" s="175"/>
      <c r="E7" s="25">
        <v>38</v>
      </c>
      <c r="F7" s="18">
        <v>12</v>
      </c>
      <c r="G7" s="65" t="s">
        <v>2</v>
      </c>
      <c r="H7" s="25">
        <v>13</v>
      </c>
      <c r="I7" s="18">
        <v>1</v>
      </c>
      <c r="J7" s="65" t="s">
        <v>2</v>
      </c>
      <c r="K7" s="25">
        <v>8</v>
      </c>
      <c r="L7" s="18">
        <v>2</v>
      </c>
      <c r="M7" s="65" t="s">
        <v>2</v>
      </c>
      <c r="N7" s="25">
        <v>8</v>
      </c>
      <c r="O7" s="18">
        <v>5</v>
      </c>
      <c r="P7" s="65" t="s">
        <v>2</v>
      </c>
      <c r="Q7" s="25">
        <v>9</v>
      </c>
      <c r="R7" s="18">
        <v>4</v>
      </c>
      <c r="S7" s="65" t="s">
        <v>2</v>
      </c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</row>
    <row r="8" spans="2:43" ht="14.4">
      <c r="B8"/>
      <c r="C8" s="176" t="s">
        <v>16</v>
      </c>
      <c r="D8" s="177"/>
      <c r="E8" s="56">
        <v>19</v>
      </c>
      <c r="F8" s="57">
        <v>11</v>
      </c>
      <c r="G8" s="66" t="s">
        <v>2</v>
      </c>
      <c r="H8" s="56">
        <v>7</v>
      </c>
      <c r="I8" s="57" t="s">
        <v>2</v>
      </c>
      <c r="J8" s="66" t="s">
        <v>2</v>
      </c>
      <c r="K8" s="56">
        <v>5</v>
      </c>
      <c r="L8" s="57">
        <v>2</v>
      </c>
      <c r="M8" s="66" t="s">
        <v>2</v>
      </c>
      <c r="N8" s="56">
        <v>2</v>
      </c>
      <c r="O8" s="57">
        <v>5</v>
      </c>
      <c r="P8" s="66" t="s">
        <v>2</v>
      </c>
      <c r="Q8" s="56">
        <v>5</v>
      </c>
      <c r="R8" s="57">
        <v>4</v>
      </c>
      <c r="S8" s="66" t="s">
        <v>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  <row r="9" spans="2:43" ht="14.4">
      <c r="B9"/>
      <c r="C9" s="178" t="s">
        <v>17</v>
      </c>
      <c r="D9" s="179"/>
      <c r="E9" s="35">
        <v>19</v>
      </c>
      <c r="F9" s="22">
        <v>1</v>
      </c>
      <c r="G9" s="67" t="s">
        <v>2</v>
      </c>
      <c r="H9" s="35">
        <v>6</v>
      </c>
      <c r="I9" s="22">
        <v>1</v>
      </c>
      <c r="J9" s="67" t="s">
        <v>2</v>
      </c>
      <c r="K9" s="35">
        <v>3</v>
      </c>
      <c r="L9" s="22" t="s">
        <v>2</v>
      </c>
      <c r="M9" s="67" t="s">
        <v>2</v>
      </c>
      <c r="N9" s="35">
        <v>6</v>
      </c>
      <c r="O9" s="22" t="s">
        <v>2</v>
      </c>
      <c r="P9" s="67" t="s">
        <v>2</v>
      </c>
      <c r="Q9" s="35">
        <v>4</v>
      </c>
      <c r="R9" s="22" t="s">
        <v>2</v>
      </c>
      <c r="S9" s="67" t="s">
        <v>2</v>
      </c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</row>
    <row r="10" spans="2:43" ht="15" customHeight="1">
      <c r="B10"/>
      <c r="C10" s="168" t="str">
        <f>_xlfn.CONCAT(B5, " Charges Dismissed (%)")</f>
        <v>HOM Charges Dismissed (%)</v>
      </c>
      <c r="D10" s="169"/>
      <c r="E10" s="27">
        <v>0.31140351295471191</v>
      </c>
      <c r="F10" s="20">
        <v>0.4166666567325592</v>
      </c>
      <c r="G10" s="68">
        <f>IF(AND(E10&gt;0,NOT(E10="-"),F10&gt;0,NOT(F10="-")),(E10-F10)/F10, "-")</f>
        <v>-0.25263155109003904</v>
      </c>
      <c r="H10" s="27">
        <v>0.37179487943649292</v>
      </c>
      <c r="I10" s="20">
        <v>0</v>
      </c>
      <c r="J10" s="68" t="str">
        <f>IF(AND(H10&gt;0,NOT(H10="-"),I10&gt;0,NOT(I10="-")),(H10-I10)/I10, "-")</f>
        <v>-</v>
      </c>
      <c r="K10" s="27">
        <v>0.4375</v>
      </c>
      <c r="L10" s="20">
        <v>0.5</v>
      </c>
      <c r="M10" s="68">
        <f>IF(AND(K10&gt;0,NOT(K10="-"),L10&gt;0,NOT(L10="-")),(K10-L10)/L10, "-")</f>
        <v>-0.125</v>
      </c>
      <c r="N10" s="27">
        <v>0.125</v>
      </c>
      <c r="O10" s="20">
        <v>0.60000002384185791</v>
      </c>
      <c r="P10" s="68">
        <f>IF(AND(N10&gt;0,NOT(N10="-"),O10&gt;0,NOT(O10="-")),(N10-O10)/O10, "-")</f>
        <v>-0.79166667494508924</v>
      </c>
      <c r="Q10" s="27">
        <v>0.27777779102325439</v>
      </c>
      <c r="R10" s="20">
        <v>0.25</v>
      </c>
      <c r="S10" s="68">
        <f>IF(AND(Q10&gt;0,NOT(Q10="-"),R10&gt;0,NOT(R10="-")),(Q10-R10)/R10, "-")</f>
        <v>0.11111116409301758</v>
      </c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</row>
    <row r="11" spans="2:43" ht="14.4">
      <c r="B11"/>
      <c r="C11" s="155" t="str">
        <f>_xlfn.CONCAT(B5, " Charges Plea  (%)")</f>
        <v>HOM Charges Plea  (%)</v>
      </c>
      <c r="D11" s="156"/>
      <c r="E11" s="27">
        <v>0.25438597798347473</v>
      </c>
      <c r="F11" s="20">
        <v>0.4166666567325592</v>
      </c>
      <c r="G11" s="68">
        <f>IF(AND(E11&gt;0,NOT(E11="-"),F11&gt;0,NOT(F11="-")),(E11-F11)/F11, "-")</f>
        <v>-0.38947363828357789</v>
      </c>
      <c r="H11" s="27">
        <v>0.32051283121109009</v>
      </c>
      <c r="I11" s="20">
        <v>0</v>
      </c>
      <c r="J11" s="68" t="str">
        <f>IF(AND(H11&gt;0,NOT(H11="-"),I11&gt;0,NOT(I11="-")),(H11-I11)/I11, "-")</f>
        <v>-</v>
      </c>
      <c r="K11" s="27">
        <v>0.3125</v>
      </c>
      <c r="L11" s="20">
        <v>0.5</v>
      </c>
      <c r="M11" s="68">
        <f>IF(AND(K11&gt;0,NOT(K11="-"),L11&gt;0,NOT(L11="-")),(K11-L11)/L11, "-")</f>
        <v>-0.375</v>
      </c>
      <c r="N11" s="27">
        <v>0.125</v>
      </c>
      <c r="O11" s="20">
        <v>0.40000000596046448</v>
      </c>
      <c r="P11" s="68">
        <f>IF(AND(N11&gt;0,NOT(N11="-"),O11&gt;0,NOT(O11="-")),(N11-O11)/O11, "-")</f>
        <v>-0.68750000465661276</v>
      </c>
      <c r="Q11" s="27">
        <v>0.2222222238779068</v>
      </c>
      <c r="R11" s="20">
        <v>0.5</v>
      </c>
      <c r="S11" s="68">
        <f>IF(AND(Q11&gt;0,NOT(Q11="-"),R11&gt;0,NOT(R11="-")),(Q11-R11)/R11, "-")</f>
        <v>-0.5555555522441864</v>
      </c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</row>
    <row r="12" spans="2:43" ht="29.25" customHeight="1">
      <c r="B12"/>
      <c r="C12" s="168" t="s">
        <v>31</v>
      </c>
      <c r="D12" s="169"/>
      <c r="E12" s="27">
        <v>0.44736841320991516</v>
      </c>
      <c r="F12" s="20">
        <v>0</v>
      </c>
      <c r="G12" s="68" t="str">
        <f>IF(AND(E12&gt;0,NOT(E12="-"),F12&gt;0,NOT(F12="-")),(E12-F12)/F12, "-")</f>
        <v>-</v>
      </c>
      <c r="H12" s="27">
        <v>0.61538463830947876</v>
      </c>
      <c r="I12" s="20">
        <v>0</v>
      </c>
      <c r="J12" s="68" t="str">
        <f>IF(AND(H12&gt;0,NOT(H12="-"),I12&gt;0,NOT(I12="-")),(H12-I12)/I12, "-")</f>
        <v>-</v>
      </c>
      <c r="K12" s="27">
        <v>0.125</v>
      </c>
      <c r="L12" s="20">
        <v>0</v>
      </c>
      <c r="M12" s="68" t="str">
        <f>IF(AND(K12&gt;0,NOT(K12="-"),L12&gt;0,NOT(L12="-")),(K12-L12)/L12, "-")</f>
        <v>-</v>
      </c>
      <c r="N12" s="27">
        <v>0.625</v>
      </c>
      <c r="O12" s="20">
        <v>0</v>
      </c>
      <c r="P12" s="68" t="str">
        <f>IF(AND(N12&gt;0,NOT(N12="-"),O12&gt;0,NOT(O12="-")),(N12-O12)/O12, "-")</f>
        <v>-</v>
      </c>
      <c r="Q12" s="27">
        <v>0.3333333432674408</v>
      </c>
      <c r="R12" s="20">
        <v>0</v>
      </c>
      <c r="S12" s="68" t="str">
        <f>IF(AND(Q12&gt;0,NOT(Q12="-"),R12&gt;0,NOT(R12="-")),(Q12-R12)/R12, "-")</f>
        <v>-</v>
      </c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</row>
    <row r="13" spans="2:43" ht="14.4">
      <c r="B13"/>
      <c r="C13" s="155" t="s">
        <v>14</v>
      </c>
      <c r="D13" s="156"/>
      <c r="E13" s="28">
        <v>5.9736843109130859</v>
      </c>
      <c r="F13" s="21">
        <v>3.6666667461395264</v>
      </c>
      <c r="G13" s="68">
        <f>IF(AND(E13&gt;0,NOT(E13="-"),F13&gt;0,NOT(F13="-")),(E13-F13)/F13, "-")</f>
        <v>0.62918659493735496</v>
      </c>
      <c r="H13" s="28">
        <v>6.9230771064758301</v>
      </c>
      <c r="I13" s="21">
        <v>4</v>
      </c>
      <c r="J13" s="68">
        <f>IF(AND(H13&gt;0,NOT(H13="-"),I13&gt;0,NOT(I13="-")),(H13-I13)/I13, "-")</f>
        <v>0.73076927661895752</v>
      </c>
      <c r="K13" s="28">
        <v>8</v>
      </c>
      <c r="L13" s="21">
        <v>2</v>
      </c>
      <c r="M13" s="68">
        <f>IF(AND(K13&gt;0,NOT(K13="-"),L13&gt;0,NOT(L13="-")),(K13-L13)/L13, "-")</f>
        <v>3</v>
      </c>
      <c r="N13" s="28">
        <v>3.375</v>
      </c>
      <c r="O13" s="21">
        <v>4</v>
      </c>
      <c r="P13" s="68">
        <f>IF(AND(N13&gt;0,NOT(N13="-"),O13&gt;0,NOT(O13="-")),(N13-O13)/O13, "-")</f>
        <v>-0.15625</v>
      </c>
      <c r="Q13" s="28">
        <v>5.1111111640930176</v>
      </c>
      <c r="R13" s="21">
        <v>4</v>
      </c>
      <c r="S13" s="68">
        <f>IF(AND(Q13&gt;0,NOT(Q13="-"),R13&gt;0,NOT(R13="-")),(Q13-R13)/R13, "-")</f>
        <v>0.27777779102325439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</row>
    <row r="14" spans="2:43" ht="14.4">
      <c r="B14"/>
      <c r="C14" s="157" t="s">
        <v>15</v>
      </c>
      <c r="D14" s="158"/>
      <c r="E14" s="28">
        <v>4.1315789222717285</v>
      </c>
      <c r="F14" s="21">
        <v>2.3333332538604736</v>
      </c>
      <c r="G14" s="68">
        <f>IF(AND(E14&gt;0,NOT(E14="-"),F14&gt;0,NOT(F14="-")),(E14-F14)/F14, "-")</f>
        <v>0.77067674128248831</v>
      </c>
      <c r="H14" s="28">
        <v>3.846153736114502</v>
      </c>
      <c r="I14" s="21">
        <v>2</v>
      </c>
      <c r="J14" s="68">
        <f>IF(AND(H14&gt;0,NOT(H14="-"),I14&gt;0,NOT(I14="-")),(H14-I14)/I14, "-")</f>
        <v>0.92307686805725098</v>
      </c>
      <c r="K14" s="28">
        <v>6.875</v>
      </c>
      <c r="L14" s="21">
        <v>1</v>
      </c>
      <c r="M14" s="68">
        <f>IF(AND(K14&gt;0,NOT(K14="-"),L14&gt;0,NOT(L14="-")),(K14-L14)/L14, "-")</f>
        <v>5.875</v>
      </c>
      <c r="N14" s="28">
        <v>2.75</v>
      </c>
      <c r="O14" s="21">
        <v>2.4000000953674316</v>
      </c>
      <c r="P14" s="68">
        <f>IF(AND(N14&gt;0,NOT(N14="-"),O14&gt;0,NOT(O14="-")),(N14-O14)/O14, "-")</f>
        <v>0.14583328780200927</v>
      </c>
      <c r="Q14" s="28">
        <v>3.3333332538604736</v>
      </c>
      <c r="R14" s="21">
        <v>3</v>
      </c>
      <c r="S14" s="68">
        <f>IF(AND(Q14&gt;0,NOT(Q14="-"),R14&gt;0,NOT(R14="-")),(Q14-R14)/R14, "-")</f>
        <v>0.11111108462015788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</row>
    <row r="15" spans="2:43" ht="14.4">
      <c r="B15"/>
      <c r="C15" s="155" t="str">
        <f>_xlfn.CONCAT("Cases Convicted of ",B5)</f>
        <v>Cases Convicted of HOM</v>
      </c>
      <c r="D15" s="156"/>
      <c r="E15" s="26">
        <v>34</v>
      </c>
      <c r="F15" s="19">
        <v>11</v>
      </c>
      <c r="G15" s="64" t="s">
        <v>2</v>
      </c>
      <c r="H15" s="26">
        <v>11</v>
      </c>
      <c r="I15" s="19">
        <v>1</v>
      </c>
      <c r="J15" s="64" t="s">
        <v>2</v>
      </c>
      <c r="K15" s="26">
        <v>6</v>
      </c>
      <c r="L15" s="19">
        <v>2</v>
      </c>
      <c r="M15" s="64" t="s">
        <v>2</v>
      </c>
      <c r="N15" s="26">
        <v>8</v>
      </c>
      <c r="O15" s="19">
        <v>4</v>
      </c>
      <c r="P15" s="64" t="s">
        <v>2</v>
      </c>
      <c r="Q15" s="26">
        <v>9</v>
      </c>
      <c r="R15" s="19">
        <v>4</v>
      </c>
      <c r="S15" s="64" t="s">
        <v>2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</row>
    <row r="16" spans="2:43" ht="14.4">
      <c r="B16"/>
      <c r="C16" s="159" t="str">
        <f>_xlfn.CONCAT("Cases Convicted of ",B5, " (%)")</f>
        <v>Cases Convicted of HOM (%)</v>
      </c>
      <c r="D16" s="160"/>
      <c r="E16" s="33">
        <v>0.89473682641983032</v>
      </c>
      <c r="F16" s="24">
        <v>0.91666668653488159</v>
      </c>
      <c r="G16" s="69">
        <f>IF(AND(E16&gt;0,NOT(E16="-"),F16&gt;0,NOT(F16="-")),(E16-F16)/F16, "-")</f>
        <v>-2.3923483243346578E-2</v>
      </c>
      <c r="H16" s="33">
        <v>0.8461538553237915</v>
      </c>
      <c r="I16" s="24">
        <v>1</v>
      </c>
      <c r="J16" s="69">
        <f>IF(AND(H16&gt;0,NOT(H16="-"),I16&gt;0,NOT(I16="-")),(H16-I16)/I16, "-")</f>
        <v>-0.1538461446762085</v>
      </c>
      <c r="K16" s="33">
        <v>0.75</v>
      </c>
      <c r="L16" s="24">
        <v>1</v>
      </c>
      <c r="M16" s="69">
        <f>IF(AND(K16&gt;0,NOT(K16="-"),L16&gt;0,NOT(L16="-")),(K16-L16)/L16, "-")</f>
        <v>-0.25</v>
      </c>
      <c r="N16" s="33">
        <v>1</v>
      </c>
      <c r="O16" s="24">
        <v>0.80000001192092896</v>
      </c>
      <c r="P16" s="69">
        <f>IF(AND(N16&gt;0,NOT(N16="-"),O16&gt;0,NOT(O16="-")),(N16-O16)/O16, "-")</f>
        <v>0.24999998137354879</v>
      </c>
      <c r="Q16" s="33">
        <v>1</v>
      </c>
      <c r="R16" s="24">
        <v>1</v>
      </c>
      <c r="S16" s="69">
        <f>IF(AND(Q16&gt;0,NOT(Q16="-"),R16&gt;0,NOT(R16="-")),(Q16-R16)/R16, "-")</f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</row>
    <row r="17" spans="2:43" ht="14.4">
      <c r="B17"/>
      <c r="D17" s="5"/>
      <c r="E17" s="15"/>
      <c r="K17" s="15"/>
      <c r="Q17" s="15"/>
      <c r="U17"/>
    </row>
    <row r="18" spans="2:43" ht="17.399999999999999">
      <c r="B18" s="40" t="s">
        <v>39</v>
      </c>
      <c r="D18" s="5"/>
      <c r="E18" s="15"/>
      <c r="K18" s="15"/>
      <c r="Q18" s="15"/>
      <c r="U18"/>
    </row>
    <row r="19" spans="2:43" ht="15.6">
      <c r="B19" s="2" t="str">
        <f>_xlfn.CONCAT("- Cases Convicted of ",C22,", Excluding Habitual 4th Offenders and Life Sentences -")</f>
        <v>- Cases Convicted of Homicide - 1st Degree, 2nd Degree, and Attempted Murder (HOM), Excluding Habitual 4th Offenders and Life Sentences -</v>
      </c>
      <c r="D19" s="5"/>
      <c r="E19" s="15"/>
      <c r="K19" s="15"/>
      <c r="Q19" s="15"/>
      <c r="U19"/>
    </row>
    <row r="20" spans="2:43" ht="14.4">
      <c r="B20" s="39" t="s">
        <v>61</v>
      </c>
      <c r="D20" s="5"/>
      <c r="E20" s="15"/>
      <c r="K20" s="15"/>
      <c r="Q20" s="15"/>
      <c r="U20"/>
    </row>
    <row r="21" spans="2:43" ht="14.4">
      <c r="B21"/>
      <c r="D21" s="5"/>
      <c r="U21"/>
    </row>
    <row r="22" spans="2:43" s="4" customFormat="1" ht="29.25" customHeight="1">
      <c r="B22" s="17"/>
      <c r="C22" s="161" t="str">
        <f>C5</f>
        <v>Homicide - 1st Degree, 2nd Degree, and Attempted Murder (HOM)</v>
      </c>
      <c r="D22" s="162"/>
      <c r="E22" s="150" t="s">
        <v>12</v>
      </c>
      <c r="F22" s="151"/>
      <c r="G22" s="152"/>
      <c r="H22" s="150" t="s">
        <v>8</v>
      </c>
      <c r="I22" s="151"/>
      <c r="J22" s="152"/>
      <c r="K22" s="150" t="s">
        <v>9</v>
      </c>
      <c r="L22" s="151"/>
      <c r="M22" s="152"/>
      <c r="N22" s="150" t="s">
        <v>10</v>
      </c>
      <c r="O22" s="151"/>
      <c r="P22" s="152"/>
      <c r="Q22" s="150" t="s">
        <v>11</v>
      </c>
      <c r="R22" s="151"/>
      <c r="S22" s="15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 s="17"/>
    </row>
    <row r="23" spans="2:43" ht="15" thickBot="1">
      <c r="B23"/>
      <c r="C23" s="163"/>
      <c r="D23" s="164"/>
      <c r="E23" s="30" t="s">
        <v>13</v>
      </c>
      <c r="F23" s="31" t="s">
        <v>0</v>
      </c>
      <c r="G23" s="32" t="s">
        <v>30</v>
      </c>
      <c r="H23" s="30" t="s">
        <v>13</v>
      </c>
      <c r="I23" s="31" t="s">
        <v>0</v>
      </c>
      <c r="J23" s="32" t="s">
        <v>30</v>
      </c>
      <c r="K23" s="30" t="s">
        <v>13</v>
      </c>
      <c r="L23" s="31" t="s">
        <v>0</v>
      </c>
      <c r="M23" s="32" t="s">
        <v>30</v>
      </c>
      <c r="N23" s="30" t="s">
        <v>13</v>
      </c>
      <c r="O23" s="31" t="s">
        <v>0</v>
      </c>
      <c r="P23" s="32" t="s">
        <v>30</v>
      </c>
      <c r="Q23" s="30" t="s">
        <v>13</v>
      </c>
      <c r="R23" s="31" t="s">
        <v>0</v>
      </c>
      <c r="S23" s="32" t="s">
        <v>30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</row>
    <row r="24" spans="2:43" ht="15" thickTop="1">
      <c r="C24" s="180" t="str">
        <f>_xlfn.CONCAT("Cases Convicted of ",B5,"*")</f>
        <v>Cases Convicted of HOM*</v>
      </c>
      <c r="D24" s="181"/>
      <c r="E24" s="61">
        <v>15</v>
      </c>
      <c r="F24" s="62">
        <v>8</v>
      </c>
      <c r="G24" s="63" t="s">
        <v>2</v>
      </c>
      <c r="H24" s="61">
        <v>5</v>
      </c>
      <c r="I24" s="62">
        <v>0</v>
      </c>
      <c r="J24" s="63" t="s">
        <v>2</v>
      </c>
      <c r="K24" s="61">
        <v>3</v>
      </c>
      <c r="L24" s="62">
        <v>2</v>
      </c>
      <c r="M24" s="63" t="s">
        <v>2</v>
      </c>
      <c r="N24" s="61">
        <v>3</v>
      </c>
      <c r="O24" s="62">
        <v>4</v>
      </c>
      <c r="P24" s="63" t="s">
        <v>2</v>
      </c>
      <c r="Q24" s="61">
        <v>4</v>
      </c>
      <c r="R24" s="62">
        <v>2</v>
      </c>
      <c r="S24" s="63" t="s">
        <v>2</v>
      </c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</row>
    <row r="25" spans="2:43" ht="14.4">
      <c r="C25" s="146" t="s">
        <v>21</v>
      </c>
      <c r="D25" s="58" t="s">
        <v>1</v>
      </c>
      <c r="E25" s="35">
        <v>15</v>
      </c>
      <c r="F25" s="22">
        <v>8</v>
      </c>
      <c r="G25" s="36" t="s">
        <v>2</v>
      </c>
      <c r="H25" s="35">
        <v>5</v>
      </c>
      <c r="I25" s="22" t="s">
        <v>2</v>
      </c>
      <c r="J25" s="36" t="s">
        <v>2</v>
      </c>
      <c r="K25" s="35">
        <v>3</v>
      </c>
      <c r="L25" s="22">
        <v>2</v>
      </c>
      <c r="M25" s="36" t="s">
        <v>2</v>
      </c>
      <c r="N25" s="35">
        <v>3</v>
      </c>
      <c r="O25" s="22">
        <v>4</v>
      </c>
      <c r="P25" s="36" t="s">
        <v>2</v>
      </c>
      <c r="Q25" s="35">
        <v>4</v>
      </c>
      <c r="R25" s="22">
        <v>2</v>
      </c>
      <c r="S25" s="36" t="s">
        <v>2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</row>
    <row r="26" spans="2:43" ht="14.4">
      <c r="C26" s="146"/>
      <c r="D26" s="37" t="s">
        <v>20</v>
      </c>
      <c r="E26" s="75">
        <f>E25/E$24</f>
        <v>1</v>
      </c>
      <c r="F26" s="76">
        <f>F25/F$24</f>
        <v>1</v>
      </c>
      <c r="G26" s="77">
        <f>IF(AND(E26&gt;0,NOT(E26="-"),F26&gt;0,NOT(F26="-")),(E26-F26)/F26, "-")</f>
        <v>0</v>
      </c>
      <c r="H26" s="78">
        <f>H25/H$24</f>
        <v>1</v>
      </c>
      <c r="I26" s="76" t="s">
        <v>2</v>
      </c>
      <c r="J26" s="77" t="str">
        <f>IF(AND(H26&gt;0,NOT(H26="-"),I26&gt;0,NOT(I26="-")),(H26-I26)/I26, "-")</f>
        <v>-</v>
      </c>
      <c r="K26" s="78">
        <f>K25/K$24</f>
        <v>1</v>
      </c>
      <c r="L26" s="76">
        <f>L25/L$24</f>
        <v>1</v>
      </c>
      <c r="M26" s="77">
        <f>IF(AND(K26&gt;0,NOT(K26="-"),L26&gt;0,NOT(L26="-")),(K26-L26)/L26, "-")</f>
        <v>0</v>
      </c>
      <c r="N26" s="78">
        <f>N25/N$24</f>
        <v>1</v>
      </c>
      <c r="O26" s="76">
        <f>O25/O$24</f>
        <v>1</v>
      </c>
      <c r="P26" s="77">
        <f>IF(AND(N26&gt;0,NOT(N26="-"),O26&gt;0,NOT(O26="-")),(N26-O26)/O26, "-")</f>
        <v>0</v>
      </c>
      <c r="Q26" s="78">
        <f>Q25/Q$24</f>
        <v>1</v>
      </c>
      <c r="R26" s="76">
        <f>R25/R$24</f>
        <v>1</v>
      </c>
      <c r="S26" s="77">
        <f>IF(AND(Q26&gt;0,NOT(Q26="-"),R26&gt;0,NOT(R26="-")),(Q26-R26)/R26, "-")</f>
        <v>0</v>
      </c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</row>
    <row r="27" spans="2:43" ht="29.25" customHeight="1">
      <c r="C27" s="146"/>
      <c r="D27" s="38" t="s">
        <v>24</v>
      </c>
      <c r="E27" s="28">
        <v>17.600000381469727</v>
      </c>
      <c r="F27" s="21">
        <v>22.3125</v>
      </c>
      <c r="G27" s="68">
        <f>IF(AND(E27&gt;0,NOT(E27="-"),F27&gt;0,NOT(F27="-")),(E27-F27)/F27, "-")</f>
        <v>-0.21120446469603466</v>
      </c>
      <c r="H27" s="28">
        <v>16</v>
      </c>
      <c r="I27" s="21" t="s">
        <v>2</v>
      </c>
      <c r="J27" s="68" t="str">
        <f>IF(AND(H27&gt;0,NOT(H27="-"),I27&gt;0,NOT(I27="-")),(H27-I27)/I27, "-")</f>
        <v>-</v>
      </c>
      <c r="K27" s="28">
        <v>15</v>
      </c>
      <c r="L27" s="21">
        <v>27.5</v>
      </c>
      <c r="M27" s="68">
        <f>IF(AND(K27&gt;0,NOT(K27="-"),L27&gt;0,NOT(L27="-")),(K27-L27)/L27, "-")</f>
        <v>-0.45454545454545453</v>
      </c>
      <c r="N27" s="28">
        <v>24</v>
      </c>
      <c r="O27" s="21">
        <v>23.625</v>
      </c>
      <c r="P27" s="68">
        <f>IF(AND(N27&gt;0,NOT(N27="-"),O27&gt;0,NOT(O27="-")),(N27-O27)/O27, "-")</f>
        <v>1.5873015873015872E-2</v>
      </c>
      <c r="Q27" s="28">
        <v>16.75</v>
      </c>
      <c r="R27" s="21">
        <v>14.5</v>
      </c>
      <c r="S27" s="68">
        <f>IF(AND(Q27&gt;0,NOT(Q27="-"),R27&gt;0,NOT(R27="-")),(Q27-R27)/R27, "-")</f>
        <v>0.15517241379310345</v>
      </c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</row>
    <row r="28" spans="2:43" ht="28.2">
      <c r="C28" s="149"/>
      <c r="D28" s="71" t="s">
        <v>18</v>
      </c>
      <c r="E28" s="34">
        <v>36.799999237060547</v>
      </c>
      <c r="F28" s="23">
        <v>40.40625</v>
      </c>
      <c r="G28" s="69">
        <f>IF(AND(E28&gt;0,NOT(E28="-"),F28&gt;0,NOT(F28="-")),(E28-F28)/F28, "-")</f>
        <v>-8.9249825532917632E-2</v>
      </c>
      <c r="H28" s="34">
        <v>32.400001525878906</v>
      </c>
      <c r="I28" s="23" t="s">
        <v>2</v>
      </c>
      <c r="J28" s="69" t="str">
        <f>IF(AND(H28&gt;0,NOT(H28="-"),I28&gt;0,NOT(I28="-")),(H28-I28)/I28, "-")</f>
        <v>-</v>
      </c>
      <c r="K28" s="34">
        <v>34</v>
      </c>
      <c r="L28" s="23">
        <v>42.625</v>
      </c>
      <c r="M28" s="69">
        <f>IF(AND(K28&gt;0,NOT(K28="-"),L28&gt;0,NOT(L28="-")),(K28-L28)/L28, "-")</f>
        <v>-0.20234604105571846</v>
      </c>
      <c r="N28" s="34">
        <v>43.666667938232422</v>
      </c>
      <c r="O28" s="23">
        <v>42</v>
      </c>
      <c r="P28" s="69">
        <f>IF(AND(N28&gt;0,NOT(N28="-"),O28&gt;0,NOT(O28="-")),(N28-O28)/O28, "-")</f>
        <v>3.9682569957914804E-2</v>
      </c>
      <c r="Q28" s="34">
        <v>39.25</v>
      </c>
      <c r="R28" s="23">
        <v>35</v>
      </c>
      <c r="S28" s="69">
        <f>IF(AND(Q28&gt;0,NOT(Q28="-"),R28&gt;0,NOT(R28="-")),(Q28-R28)/R28, "-")</f>
        <v>0.12142857142857143</v>
      </c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</row>
    <row r="29" spans="2:43" ht="14.4">
      <c r="C29" s="146" t="s">
        <v>22</v>
      </c>
      <c r="D29" s="58" t="s">
        <v>1</v>
      </c>
      <c r="E29" s="35"/>
      <c r="F29" s="22"/>
      <c r="G29" s="36" t="s">
        <v>2</v>
      </c>
      <c r="H29" s="35"/>
      <c r="I29" s="22"/>
      <c r="J29" s="36" t="s">
        <v>2</v>
      </c>
      <c r="K29" s="35"/>
      <c r="L29" s="22"/>
      <c r="M29" s="36" t="s">
        <v>2</v>
      </c>
      <c r="N29" s="35"/>
      <c r="O29" s="22"/>
      <c r="P29" s="36" t="s">
        <v>2</v>
      </c>
      <c r="Q29" s="35"/>
      <c r="R29" s="22"/>
      <c r="S29" s="36" t="s">
        <v>2</v>
      </c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</row>
    <row r="30" spans="2:43" ht="14.4">
      <c r="C30" s="147"/>
      <c r="D30" s="37" t="s">
        <v>20</v>
      </c>
      <c r="E30" s="29"/>
      <c r="F30" s="20"/>
      <c r="G30" s="68" t="str">
        <f>IF(AND(E30&gt;0,NOT(E30="-"),F30&gt;0,NOT(F30="-")),(E30-F30)/F30, "-")</f>
        <v>-</v>
      </c>
      <c r="H30" s="29"/>
      <c r="I30" s="20"/>
      <c r="J30" s="68" t="str">
        <f>IF(AND(H30&gt;0,NOT(H30="-"),I30&gt;0,NOT(I30="-")),(H30-I30)/I30, "-")</f>
        <v>-</v>
      </c>
      <c r="K30" s="29"/>
      <c r="L30" s="20"/>
      <c r="M30" s="68" t="str">
        <f>IF(AND(K30&gt;0,NOT(K30="-"),L30&gt;0,NOT(L30="-")),(K30-L30)/L30, "-")</f>
        <v>-</v>
      </c>
      <c r="N30" s="29"/>
      <c r="O30" s="20"/>
      <c r="P30" s="68" t="str">
        <f>IF(AND(N30&gt;0,NOT(N30="-"),O30&gt;0,NOT(O30="-")),(N30-O30)/O30, "-")</f>
        <v>-</v>
      </c>
      <c r="Q30" s="29"/>
      <c r="R30" s="20"/>
      <c r="S30" s="68" t="str">
        <f>IF(AND(Q30&gt;0,NOT(Q30="-"),R30&gt;0,NOT(R30="-")),(Q30-R30)/R30, "-")</f>
        <v>-</v>
      </c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</row>
    <row r="31" spans="2:43" ht="28.2">
      <c r="C31" s="147"/>
      <c r="D31" s="38" t="s">
        <v>19</v>
      </c>
      <c r="E31" s="28"/>
      <c r="F31" s="21"/>
      <c r="G31" s="68" t="str">
        <f>IF(AND(E31&gt;0,NOT(E31="-"),F31&gt;0,NOT(F31="-")),(E31-F31)/F31, "-")</f>
        <v>-</v>
      </c>
      <c r="H31" s="28"/>
      <c r="I31" s="21"/>
      <c r="J31" s="68" t="str">
        <f>IF(AND(H31&gt;0,NOT(H31="-"),I31&gt;0,NOT(I31="-")),(H31-I31)/I31, "-")</f>
        <v>-</v>
      </c>
      <c r="K31" s="28"/>
      <c r="L31" s="21"/>
      <c r="M31" s="68" t="str">
        <f>IF(AND(K31&gt;0,NOT(K31="-"),L31&gt;0,NOT(L31="-")),(K31-L31)/L31, "-")</f>
        <v>-</v>
      </c>
      <c r="N31" s="28"/>
      <c r="O31" s="21"/>
      <c r="P31" s="68" t="str">
        <f>IF(AND(N31&gt;0,NOT(N31="-"),O31&gt;0,NOT(O31="-")),(N31-O31)/O31, "-")</f>
        <v>-</v>
      </c>
      <c r="Q31" s="28"/>
      <c r="R31" s="21"/>
      <c r="S31" s="68" t="str">
        <f>IF(AND(Q31&gt;0,NOT(Q31="-"),R31&gt;0,NOT(R31="-")),(Q31-R31)/R31, "-")</f>
        <v>-</v>
      </c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</row>
    <row r="32" spans="2:43" ht="27.6">
      <c r="C32" s="148"/>
      <c r="D32" s="73" t="s">
        <v>35</v>
      </c>
      <c r="E32" s="59"/>
      <c r="F32" s="60"/>
      <c r="G32" s="69" t="str">
        <f>IF(AND(E32&gt;0,NOT(E32="-"),F32&gt;0,NOT(F32="-")),(E32-F32)/F32, "-")</f>
        <v>-</v>
      </c>
      <c r="H32" s="59"/>
      <c r="I32" s="60"/>
      <c r="J32" s="69" t="str">
        <f>IF(AND(H32&gt;0,NOT(H32="-"),I32&gt;0,NOT(I32="-")),(H32-I32)/I32, "-")</f>
        <v>-</v>
      </c>
      <c r="K32" s="59"/>
      <c r="L32" s="60"/>
      <c r="M32" s="69" t="str">
        <f>IF(AND(K32&gt;0,NOT(K32="-"),L32&gt;0,NOT(L32="-")),(K32-L32)/L32, "-")</f>
        <v>-</v>
      </c>
      <c r="N32" s="59"/>
      <c r="O32" s="60"/>
      <c r="P32" s="69" t="str">
        <f>IF(AND(N32&gt;0,NOT(N32="-"),O32&gt;0,NOT(O32="-")),(N32-O32)/O32, "-")</f>
        <v>-</v>
      </c>
      <c r="Q32" s="59"/>
      <c r="R32" s="60"/>
      <c r="S32" s="69" t="str">
        <f>IF(AND(Q32&gt;0,NOT(Q32="-"),R32&gt;0,NOT(R32="-")),(Q32-R32)/R32, "-")</f>
        <v>-</v>
      </c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</row>
    <row r="33" spans="2:43" ht="14.4">
      <c r="C33" s="146" t="s">
        <v>23</v>
      </c>
      <c r="D33" s="58" t="s">
        <v>1</v>
      </c>
      <c r="E33" s="35"/>
      <c r="F33" s="22"/>
      <c r="G33" s="70" t="s">
        <v>2</v>
      </c>
      <c r="H33" s="35"/>
      <c r="I33" s="22"/>
      <c r="J33" s="70" t="s">
        <v>2</v>
      </c>
      <c r="K33" s="35"/>
      <c r="L33" s="22"/>
      <c r="M33" s="70" t="s">
        <v>2</v>
      </c>
      <c r="N33" s="35"/>
      <c r="O33" s="22"/>
      <c r="P33" s="70" t="s">
        <v>2</v>
      </c>
      <c r="Q33" s="35"/>
      <c r="R33" s="22"/>
      <c r="S33" s="70" t="s">
        <v>2</v>
      </c>
      <c r="T33" s="12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</row>
    <row r="34" spans="2:43" ht="14.4">
      <c r="B34"/>
      <c r="C34" s="146"/>
      <c r="D34" s="37" t="s">
        <v>20</v>
      </c>
      <c r="E34" s="29"/>
      <c r="F34" s="20"/>
      <c r="G34" s="68" t="str">
        <f>IF(AND(E34&gt;0,NOT(E34="-"),F34&gt;0,NOT(F34="-")),(E34-F34)/F34, "-")</f>
        <v>-</v>
      </c>
      <c r="H34" s="29"/>
      <c r="I34" s="20"/>
      <c r="J34" s="68" t="str">
        <f>IF(AND(H34&gt;0,NOT(H34="-"),I34&gt;0,NOT(I34="-")),(H34-I34)/I34, "-")</f>
        <v>-</v>
      </c>
      <c r="K34" s="29"/>
      <c r="L34" s="20"/>
      <c r="M34" s="68" t="str">
        <f>IF(AND(K34&gt;0,NOT(K34="-"),L34&gt;0,NOT(L34="-")),(K34-L34)/L34, "-")</f>
        <v>-</v>
      </c>
      <c r="N34" s="29"/>
      <c r="O34" s="20"/>
      <c r="P34" s="68" t="str">
        <f>IF(AND(N34&gt;0,NOT(N34="-"),O34&gt;0,NOT(O34="-")),(N34-O34)/O34, "-")</f>
        <v>-</v>
      </c>
      <c r="Q34" s="29"/>
      <c r="R34" s="20"/>
      <c r="S34" s="68" t="str">
        <f>IF(AND(Q34&gt;0,NOT(Q34="-"),R34&gt;0,NOT(R34="-")),(Q34-R34)/R34, "-")</f>
        <v>-</v>
      </c>
      <c r="T34" s="12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</row>
    <row r="35" spans="2:43" ht="27.6">
      <c r="B35"/>
      <c r="C35" s="149"/>
      <c r="D35" s="73" t="s">
        <v>35</v>
      </c>
      <c r="E35" s="34"/>
      <c r="F35" s="23"/>
      <c r="G35" s="69" t="str">
        <f>IF(AND(E35&gt;0,NOT(E35="-"),F35&gt;0,NOT(F35="-")),(E35-F35)/F35, "-")</f>
        <v>-</v>
      </c>
      <c r="H35" s="34"/>
      <c r="I35" s="23"/>
      <c r="J35" s="69" t="str">
        <f>IF(AND(H35&gt;0,NOT(H35="-"),I35&gt;0,NOT(I35="-")),(H35-I35)/I35, "-")</f>
        <v>-</v>
      </c>
      <c r="K35" s="34"/>
      <c r="L35" s="23"/>
      <c r="M35" s="69" t="str">
        <f>IF(AND(K35&gt;0,NOT(K35="-"),L35&gt;0,NOT(L35="-")),(K35-L35)/L35, "-")</f>
        <v>-</v>
      </c>
      <c r="N35" s="34"/>
      <c r="O35" s="23"/>
      <c r="P35" s="69" t="str">
        <f>IF(AND(N35&gt;0,NOT(N35="-"),O35&gt;0,NOT(O35="-")),(N35-O35)/O35, "-")</f>
        <v>-</v>
      </c>
      <c r="Q35" s="34"/>
      <c r="R35" s="23"/>
      <c r="S35" s="69" t="str">
        <f>IF(AND(Q35&gt;0,NOT(Q35="-"),R35&gt;0,NOT(R35="-")),(Q35-R35)/R35, "-")</f>
        <v>-</v>
      </c>
      <c r="T35" s="12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</row>
    <row r="36" spans="2:43" ht="14.4">
      <c r="B36" s="10"/>
      <c r="C36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12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</row>
    <row r="37" spans="2:43" ht="14.4">
      <c r="B37" s="10"/>
      <c r="C37" s="10" t="s">
        <v>32</v>
      </c>
      <c r="D37" s="14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2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</row>
    <row r="38" spans="2:43" s="6" customFormat="1" ht="14.4">
      <c r="B38" s="10"/>
      <c r="C38" s="10" t="s">
        <v>67</v>
      </c>
      <c r="D38" s="14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2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</row>
    <row r="39" spans="2:43" ht="14.4">
      <c r="B39" s="10"/>
      <c r="C39" s="10"/>
      <c r="T39" s="12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</row>
    <row r="40" spans="2:43" ht="14.4">
      <c r="B40" s="10"/>
      <c r="C40" s="10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2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</row>
    <row r="41" spans="2:43" ht="14.4">
      <c r="B41" s="10"/>
      <c r="C41" s="10"/>
      <c r="D41" s="6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12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</row>
    <row r="42" spans="2:43" ht="14.4">
      <c r="B42" s="10"/>
      <c r="C42" s="10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</row>
    <row r="43" spans="2:43" ht="14.4">
      <c r="B43" s="10"/>
      <c r="C43" s="10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2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</row>
    <row r="44" spans="2:43" ht="14.4">
      <c r="B44" s="10"/>
      <c r="C44" s="10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2"/>
    </row>
    <row r="45" spans="2:43" ht="14.4">
      <c r="B45" s="10"/>
      <c r="C45" s="10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2"/>
      <c r="U45" s="12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</row>
    <row r="46" spans="2:43" ht="14.4">
      <c r="B46" s="10"/>
      <c r="C46" s="10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2"/>
      <c r="U46" s="12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</row>
    <row r="47" spans="2:43" ht="14.4">
      <c r="B47" s="10"/>
      <c r="C47" s="10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2"/>
      <c r="U47" s="12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</row>
    <row r="48" spans="2:43" ht="14.4">
      <c r="B48" s="10"/>
      <c r="C48" s="10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2"/>
      <c r="U48" s="12"/>
      <c r="V48" s="12"/>
      <c r="W48" s="12"/>
      <c r="X48" s="12"/>
      <c r="Y48" s="12"/>
    </row>
    <row r="49" spans="2:42" ht="14.4">
      <c r="B49" s="10"/>
      <c r="C49" s="10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2"/>
      <c r="U49" s="12"/>
      <c r="V49" s="12"/>
      <c r="W49" s="12"/>
      <c r="X49" s="12"/>
      <c r="Y49" s="12"/>
    </row>
    <row r="50" spans="2:42" ht="14.4">
      <c r="B50" s="10"/>
      <c r="C50" s="10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2"/>
      <c r="U50" s="12"/>
      <c r="V50" s="12"/>
      <c r="W50" s="12"/>
      <c r="X50" s="12"/>
      <c r="Y50" s="12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</row>
    <row r="51" spans="2:42" ht="14.4">
      <c r="B51" s="10"/>
      <c r="C51" s="10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2"/>
      <c r="U51" s="12"/>
      <c r="V51" s="12"/>
      <c r="W51" s="12"/>
      <c r="X51" s="12"/>
      <c r="Y51" s="12"/>
    </row>
    <row r="52" spans="2:42" ht="14.4">
      <c r="B52" s="10"/>
      <c r="C52" s="10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2"/>
      <c r="U52" s="12"/>
      <c r="V52" s="12"/>
      <c r="W52" s="12"/>
      <c r="X52" s="12"/>
      <c r="Y52" s="12"/>
    </row>
    <row r="53" spans="2:42" ht="14.4">
      <c r="B53" s="10"/>
      <c r="C53" s="10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2"/>
      <c r="U53" s="12"/>
      <c r="V53" s="12"/>
      <c r="W53" s="12"/>
      <c r="X53" s="12"/>
      <c r="Y53" s="12"/>
    </row>
    <row r="54" spans="2:42" ht="14.4">
      <c r="B54" s="10"/>
      <c r="C54" s="10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12"/>
      <c r="U54" s="12"/>
      <c r="V54" s="12"/>
      <c r="W54" s="12"/>
      <c r="X54" s="12"/>
      <c r="Y54" s="12"/>
    </row>
    <row r="55" spans="2:42" ht="14.4">
      <c r="B55" s="10"/>
      <c r="C55" s="10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12"/>
      <c r="U55" s="12"/>
      <c r="V55" s="12"/>
      <c r="W55" s="12"/>
      <c r="X55" s="12"/>
      <c r="Y55" s="12"/>
    </row>
    <row r="56" spans="2:42" ht="14.4">
      <c r="C56" s="10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12"/>
      <c r="U56" s="12"/>
      <c r="V56" s="12"/>
      <c r="W56" s="12"/>
      <c r="X56" s="12"/>
      <c r="Y56" s="12"/>
    </row>
    <row r="57" spans="2:42" ht="14.4"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12"/>
      <c r="U57" s="12"/>
      <c r="V57" s="12"/>
      <c r="W57" s="12"/>
      <c r="X57" s="12"/>
      <c r="Y57" s="12"/>
    </row>
    <row r="58" spans="2:42" ht="14.4"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12"/>
      <c r="U58" s="12"/>
      <c r="V58" s="12"/>
      <c r="W58" s="12"/>
      <c r="X58" s="12"/>
      <c r="Y58" s="12"/>
    </row>
    <row r="59" spans="2:42" ht="14.4"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12"/>
      <c r="U59" s="12"/>
      <c r="V59" s="12"/>
      <c r="W59" s="12"/>
      <c r="X59" s="12"/>
      <c r="Y59" s="12"/>
    </row>
    <row r="60" spans="2:42" ht="14.4"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12"/>
      <c r="U60" s="12"/>
      <c r="V60" s="12"/>
      <c r="W60" s="12"/>
      <c r="X60" s="12"/>
      <c r="Y60" s="12"/>
    </row>
    <row r="61" spans="2:42" ht="14.4"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12"/>
      <c r="U61" s="12"/>
      <c r="V61" s="12"/>
      <c r="W61" s="12"/>
      <c r="X61" s="12"/>
      <c r="Y61" s="12"/>
    </row>
    <row r="62" spans="2:42" ht="14.4"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12"/>
      <c r="U62" s="12"/>
      <c r="V62" s="12"/>
      <c r="W62" s="12"/>
      <c r="X62" s="12"/>
      <c r="Y62" s="12"/>
    </row>
    <row r="63" spans="2:42" ht="14.4"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U63" s="12"/>
      <c r="V63" s="12"/>
      <c r="W63" s="12"/>
      <c r="X63" s="12"/>
      <c r="Y63" s="12"/>
    </row>
    <row r="64" spans="2:42" ht="14.4"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U64" s="12"/>
      <c r="V64" s="12"/>
      <c r="W64" s="12"/>
      <c r="X64" s="12"/>
      <c r="Y64" s="12"/>
    </row>
    <row r="65" spans="5:42" ht="14.4"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U65" s="12"/>
      <c r="V65" s="12"/>
      <c r="W65" s="12"/>
      <c r="X65" s="12"/>
      <c r="Y65" s="12"/>
    </row>
    <row r="66" spans="5:42" ht="14.4">
      <c r="U66" s="12"/>
      <c r="V66" s="12"/>
      <c r="W66" s="12"/>
      <c r="X66" s="12"/>
      <c r="Y66" s="12"/>
    </row>
    <row r="67" spans="5:42" ht="14.4">
      <c r="U67" s="12"/>
      <c r="V67" s="12"/>
      <c r="W67" s="12"/>
      <c r="X67" s="12"/>
      <c r="Y67" s="12"/>
    </row>
    <row r="68" spans="5:42" ht="14.4">
      <c r="U68" s="12"/>
      <c r="V68" s="12"/>
      <c r="W68" s="12"/>
      <c r="X68" s="12"/>
      <c r="Y68" s="12"/>
    </row>
    <row r="69" spans="5:42" ht="14.4">
      <c r="U69" s="12"/>
      <c r="V69" s="12"/>
      <c r="W69" s="12"/>
      <c r="X69" s="12"/>
      <c r="Y69" s="12"/>
    </row>
    <row r="70" spans="5:42" ht="14.4">
      <c r="U70" s="12"/>
      <c r="V70" s="12"/>
      <c r="W70" s="12"/>
      <c r="X70" s="12"/>
      <c r="Y70" s="12"/>
    </row>
    <row r="71" spans="5:42" ht="14.4">
      <c r="U71" s="12"/>
      <c r="V71" s="12"/>
      <c r="W71" s="12"/>
      <c r="X71" s="12"/>
      <c r="Y71" s="12"/>
    </row>
    <row r="72" spans="5:42" ht="14.4">
      <c r="U72" s="12"/>
      <c r="V72" s="12"/>
      <c r="W72" s="12"/>
      <c r="X72" s="12"/>
      <c r="Y72" s="12"/>
    </row>
    <row r="73" spans="5:42" ht="14.4">
      <c r="U73" s="12"/>
      <c r="V73" s="12"/>
      <c r="W73" s="12"/>
      <c r="X73" s="12"/>
      <c r="Y73" s="12"/>
    </row>
    <row r="74" spans="5:42" ht="14.4">
      <c r="U74" s="12"/>
      <c r="V74" s="12"/>
      <c r="W74" s="12"/>
      <c r="X74" s="12"/>
      <c r="Y74" s="12"/>
    </row>
    <row r="75" spans="5:42" ht="14.4"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</row>
    <row r="76" spans="5:42" ht="14.4"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</row>
    <row r="77" spans="5:42" ht="14.4"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</row>
    <row r="78" spans="5:42" ht="14.4"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</row>
    <row r="79" spans="5:42" ht="14.4"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</row>
    <row r="80" spans="5:42" ht="14.4"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</row>
    <row r="81" spans="22:42" ht="14.4"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</row>
    <row r="82" spans="22:42" ht="14.4"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</row>
    <row r="83" spans="22:42" ht="14.4"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</row>
    <row r="84" spans="22:42" ht="14.4"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</row>
    <row r="85" spans="22:42" ht="14.4"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</row>
    <row r="86" spans="22:42" ht="14.4"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</row>
    <row r="87" spans="22:42" ht="14.4"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</row>
    <row r="88" spans="22:42" ht="14.4"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</row>
    <row r="89" spans="22:42" ht="14.4"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22:42" ht="14.4"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22:42" ht="14.4"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</row>
    <row r="92" spans="22:42" ht="14.4"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</row>
    <row r="93" spans="22:42" ht="14.4"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</row>
    <row r="94" spans="22:42" ht="14.4"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</row>
    <row r="95" spans="22:42" ht="14.4"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</row>
    <row r="96" spans="22:42" ht="14.4"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</row>
    <row r="97" spans="22:42" ht="14.4"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</row>
    <row r="98" spans="22:42" ht="14.4"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</row>
    <row r="99" spans="22:42" ht="14.4"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</row>
    <row r="100" spans="22:42" ht="14.4"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</row>
    <row r="101" spans="22:42" ht="14.4"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</row>
    <row r="102" spans="22:42" ht="14.4"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</row>
    <row r="103" spans="22:42" ht="14.4"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</row>
    <row r="104" spans="22:42" ht="14.4"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</row>
    <row r="105" spans="22:42" ht="14.4"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</row>
    <row r="106" spans="22:42" ht="14.4"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</row>
    <row r="107" spans="22:42" ht="14.4"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</row>
    <row r="108" spans="22:42" ht="14.4"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</row>
    <row r="109" spans="22:42" ht="14.4"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</row>
    <row r="110" spans="22:42" ht="14.4"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</row>
    <row r="111" spans="22:42" ht="14.4"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</row>
    <row r="112" spans="22:42" ht="14.4"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</row>
    <row r="113" spans="22:42" ht="14.4"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</row>
    <row r="114" spans="22:42" ht="14.4"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</row>
    <row r="115" spans="22:42" ht="14.4"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</row>
    <row r="116" spans="22:42" ht="14.4"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</row>
    <row r="117" spans="22:42" ht="14.4"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</row>
    <row r="118" spans="22:42" ht="14.4"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</row>
    <row r="119" spans="22:42" ht="14.4"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</row>
    <row r="120" spans="22:42" ht="14.4"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</row>
    <row r="121" spans="22:42" ht="14.4"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</row>
    <row r="122" spans="22:42" ht="14.4"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</row>
    <row r="123" spans="22:42" ht="14.4"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</row>
    <row r="124" spans="22:42" ht="14.4"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</row>
    <row r="125" spans="22:42" ht="14.4"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</row>
    <row r="126" spans="22:42" ht="14.4"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</row>
    <row r="127" spans="22:42" ht="14.4"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</row>
    <row r="128" spans="22:42" ht="14.4"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</row>
    <row r="129" spans="22:42" ht="14.4"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</row>
    <row r="130" spans="22:42" ht="14.4"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</row>
    <row r="131" spans="22:42" ht="14.4"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</row>
    <row r="132" spans="22:42" ht="14.4"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</row>
    <row r="133" spans="22:42" ht="14.4"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</row>
    <row r="134" spans="22:42" ht="14.4"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</row>
    <row r="135" spans="22:42" ht="14.4"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</row>
    <row r="136" spans="22:42" ht="14.4"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</row>
    <row r="137" spans="22:42" ht="14.4"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</row>
    <row r="138" spans="22:42" ht="14.4"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</row>
    <row r="139" spans="22:42" ht="14.4"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</row>
    <row r="140" spans="22:42" ht="14.4"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</row>
    <row r="141" spans="22:42" ht="14.4"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</row>
    <row r="142" spans="22:42" ht="14.4"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</row>
    <row r="143" spans="22:42" ht="14.4"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</row>
    <row r="144" spans="22:42" ht="14.4"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</row>
    <row r="145" spans="22:42" ht="14.4"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</row>
    <row r="146" spans="22:42" ht="14.4"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</row>
    <row r="147" spans="22:42" ht="14.4"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</row>
    <row r="148" spans="22:42" ht="14.4"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</row>
    <row r="149" spans="22:42" ht="14.4"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</row>
    <row r="150" spans="22:42" ht="14.4"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</row>
    <row r="151" spans="22:42" ht="14.4"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</row>
  </sheetData>
  <mergeCells count="26">
    <mergeCell ref="N5:P5"/>
    <mergeCell ref="Q5:S5"/>
    <mergeCell ref="C12:D12"/>
    <mergeCell ref="C5:D6"/>
    <mergeCell ref="E5:G5"/>
    <mergeCell ref="H5:J5"/>
    <mergeCell ref="K5:M5"/>
    <mergeCell ref="C7:D7"/>
    <mergeCell ref="C8:D8"/>
    <mergeCell ref="C9:D9"/>
    <mergeCell ref="C10:D10"/>
    <mergeCell ref="C11:D11"/>
    <mergeCell ref="Q22:S22"/>
    <mergeCell ref="C24:D24"/>
    <mergeCell ref="C25:C28"/>
    <mergeCell ref="C13:D13"/>
    <mergeCell ref="C14:D14"/>
    <mergeCell ref="C15:D15"/>
    <mergeCell ref="C16:D16"/>
    <mergeCell ref="C22:D23"/>
    <mergeCell ref="E22:G22"/>
    <mergeCell ref="C29:C32"/>
    <mergeCell ref="C33:C35"/>
    <mergeCell ref="H22:J22"/>
    <mergeCell ref="K22:M22"/>
    <mergeCell ref="N22:P22"/>
  </mergeCells>
  <conditionalFormatting sqref="E10:F12 E16:F16 H10:I12 H16:I16 K10:L12 K16:L16 N10:O12 N16:O16 Q10:R12 Q16:R16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  <pageSetup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 1</vt:lpstr>
      <vt:lpstr>Table 2</vt:lpstr>
      <vt:lpstr>Tables 3 &amp; 4</vt:lpstr>
      <vt:lpstr>ARM</vt:lpstr>
      <vt:lpstr>AWIM</vt:lpstr>
      <vt:lpstr>GBH</vt:lpstr>
      <vt:lpstr>HOM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Mary Ann Sarosi</cp:lastModifiedBy>
  <cp:lastPrinted>2020-07-24T14:21:24Z</cp:lastPrinted>
  <dcterms:created xsi:type="dcterms:W3CDTF">2020-06-19T14:49:51Z</dcterms:created>
  <dcterms:modified xsi:type="dcterms:W3CDTF">2020-08-03T19:55:38Z</dcterms:modified>
</cp:coreProperties>
</file>